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showInkAnnotation="0" defaultThemeVersion="124226"/>
  <mc:AlternateContent xmlns:mc="http://schemas.openxmlformats.org/markup-compatibility/2006">
    <mc:Choice Requires="x15">
      <x15ac:absPath xmlns:x15ac="http://schemas.microsoft.com/office/spreadsheetml/2010/11/ac" url="E:\БЮДЖЕТЫ\БЮДЖЕТ 2024-2026\УТОЧНЕНИЯ\Уточнение 2 (остатки)\"/>
    </mc:Choice>
  </mc:AlternateContent>
  <xr:revisionPtr revIDLastSave="0" documentId="13_ncr:1_{EAC2D9CB-0B86-4DA1-AFA5-3873AEE30916}" xr6:coauthVersionLast="45" xr6:coauthVersionMax="47" xr10:uidLastSave="{00000000-0000-0000-0000-000000000000}"/>
  <bookViews>
    <workbookView xWindow="-113" yWindow="-113" windowWidth="24267" windowHeight="13148" tabRatio="774" activeTab="6" xr2:uid="{00000000-000D-0000-FFFF-FFFF00000000}"/>
  </bookViews>
  <sheets>
    <sheet name="Прил 1" sheetId="84" r:id="rId1"/>
    <sheet name="Прил 2" sheetId="89" r:id="rId2"/>
    <sheet name="Прил 3" sheetId="90" r:id="rId3"/>
    <sheet name="Прил 4" sheetId="92" r:id="rId4"/>
    <sheet name="Прил 5" sheetId="94" r:id="rId5"/>
    <sheet name="Прил 6" sheetId="96" r:id="rId6"/>
    <sheet name="Прил 7" sheetId="98" r:id="rId7"/>
    <sheet name="Прил 8" sheetId="99" r:id="rId8"/>
  </sheets>
  <definedNames>
    <definedName name="__bookmark_1" localSheetId="3">'Прил 4'!$A$20:$J$315</definedName>
    <definedName name="__bookmark_1" localSheetId="4">'Прил 5'!$A$21:$I$125</definedName>
    <definedName name="__bookmark_1" localSheetId="5">'Прил 6'!$A$20:$I$34</definedName>
    <definedName name="__bookmark_1" localSheetId="6">'Прил 7'!$A$20:$D$24</definedName>
    <definedName name="__bookmark_1">'Прил 3'!$A$21:$I$307</definedName>
    <definedName name="_xlnm._FilterDatabase" localSheetId="3" hidden="1">'Прил 4'!$A$21:$J$21</definedName>
    <definedName name="_xlnm.Print_Titles" localSheetId="0">'Прил 1'!$23:$23</definedName>
    <definedName name="_xlnm.Print_Titles" localSheetId="2">'Прил 3'!$21:$22</definedName>
    <definedName name="_xlnm.Print_Titles" localSheetId="3">'Прил 4'!$20:$20</definedName>
    <definedName name="_xlnm.Print_Titles" localSheetId="4">'Прил 5'!$21:$21</definedName>
    <definedName name="_xlnm.Print_Titles" localSheetId="5">'Прил 6'!$20:$21</definedName>
    <definedName name="_xlnm.Print_Titles" localSheetId="6">'Прил 7'!$20:$21</definedName>
    <definedName name="_xlnm.Print_Titles" localSheetId="7">'Прил 8'!$20:$20</definedName>
    <definedName name="_xlnm.Print_Area" localSheetId="0">'Прил 1'!$A$1:$C$53</definedName>
    <definedName name="_xlnm.Print_Area" localSheetId="1">'Прил 2'!$A$1:$C$63</definedName>
    <definedName name="_xlnm.Print_Area" localSheetId="2">'Прил 3'!$A$1:$I$328</definedName>
    <definedName name="_xlnm.Print_Area" localSheetId="3">'Прил 4'!$A$1:$J$339</definedName>
    <definedName name="_xlnm.Print_Area" localSheetId="6">'Прил 7'!$A$1:$D$24</definedName>
    <definedName name="_xlnm.Print_Area" localSheetId="7">'Прил 8'!$A$10:$C$30</definedName>
    <definedName name="ОбластьИмпорта" localSheetId="0">'Прил 1'!#REF!</definedName>
    <definedName name="ОбластьИмпорта" localSheetId="1">'Прил 2'!#REF!</definedName>
  </definedNames>
  <calcPr calcId="191029"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0" i="92" l="1"/>
  <c r="I55" i="94" l="1"/>
  <c r="I53" i="94" s="1"/>
  <c r="I212" i="90"/>
  <c r="I214" i="90"/>
  <c r="I213" i="90" s="1"/>
  <c r="J206" i="92"/>
  <c r="J205" i="92" s="1"/>
  <c r="J30" i="92" l="1"/>
  <c r="J285" i="92"/>
  <c r="J249" i="92"/>
  <c r="J224" i="92"/>
  <c r="J168" i="92"/>
  <c r="J331" i="92"/>
  <c r="I77" i="94" l="1"/>
  <c r="I26" i="94"/>
  <c r="I271" i="90"/>
  <c r="I205" i="90"/>
  <c r="I204" i="90" s="1"/>
  <c r="J248" i="92"/>
  <c r="J263" i="92"/>
  <c r="J262" i="92" s="1"/>
  <c r="J261" i="92" s="1"/>
  <c r="J260" i="92" s="1"/>
  <c r="J259" i="92" s="1"/>
  <c r="J345" i="92" s="1"/>
  <c r="I270" i="90" l="1"/>
  <c r="I269" i="90" s="1"/>
  <c r="I268" i="90" s="1"/>
  <c r="I267" i="90" s="1"/>
  <c r="I266" i="90" s="1"/>
  <c r="J66" i="92"/>
  <c r="J68" i="92"/>
  <c r="J73" i="92"/>
  <c r="B23" i="98"/>
  <c r="B24" i="98" l="1"/>
  <c r="C22" i="98"/>
  <c r="C24" i="98" s="1"/>
  <c r="D22" i="98"/>
  <c r="D24" i="98" s="1"/>
  <c r="J175" i="92" l="1"/>
  <c r="J197" i="92"/>
  <c r="J196" i="92"/>
  <c r="J195" i="92" l="1"/>
  <c r="J194" i="92" s="1"/>
  <c r="I203" i="90"/>
  <c r="I202" i="90" s="1"/>
  <c r="I201" i="90" s="1"/>
  <c r="I76" i="94"/>
  <c r="I75" i="94" s="1"/>
  <c r="J211" i="92"/>
  <c r="J243" i="92"/>
  <c r="J314" i="92" l="1"/>
  <c r="I317" i="90" s="1"/>
  <c r="C35" i="99" l="1"/>
  <c r="C33" i="99"/>
  <c r="C32" i="99" s="1"/>
  <c r="C41" i="84"/>
  <c r="C31" i="99" l="1"/>
  <c r="C26" i="84"/>
  <c r="C46" i="84" l="1"/>
  <c r="C50" i="84"/>
  <c r="C48" i="84" s="1"/>
  <c r="C47" i="84" s="1"/>
  <c r="I227" i="90" l="1"/>
  <c r="I226" i="90" s="1"/>
  <c r="I229" i="90"/>
  <c r="I228" i="90" s="1"/>
  <c r="I231" i="90"/>
  <c r="I230" i="90" s="1"/>
  <c r="C22" i="89" l="1"/>
  <c r="I30" i="90" l="1"/>
  <c r="I135" i="90"/>
  <c r="J218" i="92"/>
  <c r="I225" i="90" s="1"/>
  <c r="I134" i="90" l="1"/>
  <c r="C58" i="89"/>
  <c r="J127" i="92"/>
  <c r="C21" i="89" l="1"/>
  <c r="C38" i="84" l="1"/>
  <c r="I240" i="90" l="1"/>
  <c r="I74" i="94" l="1"/>
  <c r="I61" i="94"/>
  <c r="C28" i="89"/>
  <c r="C27" i="89"/>
  <c r="C26" i="89"/>
  <c r="C25" i="89"/>
  <c r="C24" i="89"/>
  <c r="C23" i="89"/>
  <c r="C29" i="89"/>
  <c r="I40" i="90" l="1"/>
  <c r="J219" i="92" l="1"/>
  <c r="J213" i="92"/>
  <c r="I190" i="90" l="1"/>
  <c r="I35" i="94" l="1"/>
  <c r="I34" i="94"/>
  <c r="I33" i="94"/>
  <c r="I133" i="94"/>
  <c r="I132" i="94" s="1"/>
  <c r="I131" i="94"/>
  <c r="I130" i="94" s="1"/>
  <c r="I129" i="94"/>
  <c r="I128" i="94" s="1"/>
  <c r="I125" i="94"/>
  <c r="I124" i="94" s="1"/>
  <c r="I123" i="94" s="1"/>
  <c r="I122" i="94"/>
  <c r="I121" i="94"/>
  <c r="I118" i="94"/>
  <c r="I115" i="94"/>
  <c r="I114" i="94" s="1"/>
  <c r="I113" i="94"/>
  <c r="I112" i="94"/>
  <c r="I110" i="94"/>
  <c r="I109" i="94" s="1"/>
  <c r="I108" i="94"/>
  <c r="I107" i="94" s="1"/>
  <c r="I105" i="94"/>
  <c r="I104" i="94" s="1"/>
  <c r="I103" i="94"/>
  <c r="I102" i="94" s="1"/>
  <c r="I99" i="94"/>
  <c r="I98" i="94" s="1"/>
  <c r="I97" i="94"/>
  <c r="I96" i="94" s="1"/>
  <c r="I90" i="94"/>
  <c r="I89" i="94"/>
  <c r="I87" i="94"/>
  <c r="I86" i="94"/>
  <c r="I85" i="94"/>
  <c r="I81" i="94"/>
  <c r="I71" i="94"/>
  <c r="I70" i="94" s="1"/>
  <c r="I69" i="94"/>
  <c r="I65" i="94"/>
  <c r="I64" i="94"/>
  <c r="I63" i="94"/>
  <c r="I62" i="94"/>
  <c r="I60" i="94"/>
  <c r="I59" i="94"/>
  <c r="I58" i="94"/>
  <c r="I56" i="94"/>
  <c r="I52" i="94"/>
  <c r="I51" i="94"/>
  <c r="I50" i="94"/>
  <c r="I49" i="94"/>
  <c r="I48" i="94"/>
  <c r="I47" i="94"/>
  <c r="I46" i="94"/>
  <c r="I45" i="94"/>
  <c r="I44" i="94"/>
  <c r="I41" i="94"/>
  <c r="I40" i="94" s="1"/>
  <c r="I39" i="94"/>
  <c r="I37" i="94"/>
  <c r="I36" i="94" s="1"/>
  <c r="I30" i="94"/>
  <c r="I29" i="94" s="1"/>
  <c r="I28" i="94"/>
  <c r="I27" i="94"/>
  <c r="I24" i="94"/>
  <c r="I73" i="94"/>
  <c r="I72" i="94" s="1"/>
  <c r="I43" i="94" l="1"/>
  <c r="I57" i="94"/>
  <c r="I106" i="94"/>
  <c r="I84" i="94"/>
  <c r="I111" i="94"/>
  <c r="I117" i="94"/>
  <c r="I116" i="94" s="1"/>
  <c r="I120" i="94"/>
  <c r="I119" i="94" s="1"/>
  <c r="I127" i="94"/>
  <c r="I126" i="94" s="1"/>
  <c r="I38" i="94"/>
  <c r="I32" i="94"/>
  <c r="I31" i="94" l="1"/>
  <c r="I27" i="96"/>
  <c r="I28" i="90"/>
  <c r="I325" i="90"/>
  <c r="I323" i="90"/>
  <c r="I313" i="90"/>
  <c r="I307" i="90"/>
  <c r="I305" i="90"/>
  <c r="I303" i="90"/>
  <c r="I298" i="90"/>
  <c r="I283" i="90"/>
  <c r="C57" i="89" s="1"/>
  <c r="C59" i="89" s="1"/>
  <c r="I276" i="90"/>
  <c r="I265" i="90"/>
  <c r="I262" i="90"/>
  <c r="I257" i="90"/>
  <c r="I250" i="90"/>
  <c r="I246" i="90"/>
  <c r="I235" i="90"/>
  <c r="I233" i="90"/>
  <c r="I223" i="90"/>
  <c r="I221" i="90"/>
  <c r="I218" i="90"/>
  <c r="I216" i="90"/>
  <c r="I209" i="90"/>
  <c r="I200" i="90"/>
  <c r="I194" i="90"/>
  <c r="I188" i="90"/>
  <c r="I186" i="90"/>
  <c r="I184" i="90"/>
  <c r="I182" i="90"/>
  <c r="I180" i="90"/>
  <c r="I178" i="90"/>
  <c r="I176" i="90"/>
  <c r="I175" i="90"/>
  <c r="I169" i="90"/>
  <c r="I163" i="90"/>
  <c r="I167" i="90"/>
  <c r="I160" i="90"/>
  <c r="I157" i="90"/>
  <c r="I152" i="90"/>
  <c r="I150" i="90"/>
  <c r="I148" i="90"/>
  <c r="I142" i="90"/>
  <c r="I141" i="90"/>
  <c r="I133" i="90"/>
  <c r="I131" i="90"/>
  <c r="I126" i="90"/>
  <c r="I127" i="90"/>
  <c r="I125" i="90"/>
  <c r="I121" i="90"/>
  <c r="I117" i="90"/>
  <c r="I113" i="90"/>
  <c r="I112" i="90" s="1"/>
  <c r="I111" i="90" s="1"/>
  <c r="I110" i="90"/>
  <c r="I106" i="90"/>
  <c r="I102" i="90"/>
  <c r="I100" i="90"/>
  <c r="I96" i="90"/>
  <c r="I93" i="90"/>
  <c r="I87" i="90"/>
  <c r="I84" i="90"/>
  <c r="I79" i="90"/>
  <c r="I76" i="90"/>
  <c r="I74" i="90"/>
  <c r="I70" i="90"/>
  <c r="I65" i="90"/>
  <c r="I60" i="90"/>
  <c r="I55" i="90"/>
  <c r="I53" i="90"/>
  <c r="I52" i="90" s="1"/>
  <c r="I51" i="90"/>
  <c r="I49" i="90"/>
  <c r="I44" i="90"/>
  <c r="I43" i="90"/>
  <c r="I41" i="90"/>
  <c r="I35" i="90"/>
  <c r="I324" i="90" l="1"/>
  <c r="I322" i="90"/>
  <c r="I312" i="90"/>
  <c r="I311" i="90" s="1"/>
  <c r="I310" i="90" s="1"/>
  <c r="I306" i="90"/>
  <c r="I304" i="90"/>
  <c r="I302" i="90"/>
  <c r="I282" i="90"/>
  <c r="I275" i="90"/>
  <c r="I274" i="90" s="1"/>
  <c r="I273" i="90" s="1"/>
  <c r="I264" i="90"/>
  <c r="I263" i="90" s="1"/>
  <c r="I261" i="90"/>
  <c r="I260" i="90" s="1"/>
  <c r="I249" i="90"/>
  <c r="I245" i="90"/>
  <c r="I244" i="90" s="1"/>
  <c r="I242" i="90"/>
  <c r="I241" i="90" s="1"/>
  <c r="I239" i="90"/>
  <c r="I238" i="90" s="1"/>
  <c r="I234" i="90"/>
  <c r="I232" i="90"/>
  <c r="I224" i="90"/>
  <c r="I222" i="90"/>
  <c r="I220" i="90"/>
  <c r="I217" i="90"/>
  <c r="I215" i="90"/>
  <c r="I208" i="90"/>
  <c r="I207" i="90" s="1"/>
  <c r="I206" i="90" s="1"/>
  <c r="I199" i="90"/>
  <c r="I198" i="90" s="1"/>
  <c r="I197" i="90" s="1"/>
  <c r="I193" i="90"/>
  <c r="I192" i="90" s="1"/>
  <c r="I189" i="90"/>
  <c r="I187" i="90"/>
  <c r="I185" i="90"/>
  <c r="I183" i="90"/>
  <c r="I181" i="90"/>
  <c r="I179" i="90"/>
  <c r="I177" i="90"/>
  <c r="I168" i="90"/>
  <c r="I162" i="90"/>
  <c r="I161" i="90" s="1"/>
  <c r="I166" i="90"/>
  <c r="I159" i="90"/>
  <c r="I158" i="90" s="1"/>
  <c r="I156" i="90"/>
  <c r="I155" i="90" s="1"/>
  <c r="I151" i="90"/>
  <c r="I149" i="90"/>
  <c r="I147" i="90"/>
  <c r="I140" i="90"/>
  <c r="I139" i="90" s="1"/>
  <c r="I138" i="90" s="1"/>
  <c r="I137" i="90" s="1"/>
  <c r="I136" i="90" s="1"/>
  <c r="I132" i="90"/>
  <c r="I130" i="90"/>
  <c r="I129" i="90" s="1"/>
  <c r="I120" i="90"/>
  <c r="I119" i="90" s="1"/>
  <c r="I118" i="90" s="1"/>
  <c r="I116" i="90"/>
  <c r="I115" i="90" s="1"/>
  <c r="I114" i="90" s="1"/>
  <c r="I109" i="90"/>
  <c r="I108" i="90" s="1"/>
  <c r="I107" i="90" s="1"/>
  <c r="I105" i="90"/>
  <c r="I104" i="90" s="1"/>
  <c r="I103" i="90" s="1"/>
  <c r="I101" i="90"/>
  <c r="I99" i="90"/>
  <c r="I95" i="90"/>
  <c r="I94" i="90" s="1"/>
  <c r="I92" i="90"/>
  <c r="I91" i="90" s="1"/>
  <c r="I86" i="90"/>
  <c r="I85" i="90" s="1"/>
  <c r="I83" i="90"/>
  <c r="I82" i="90" s="1"/>
  <c r="I78" i="90"/>
  <c r="I77" i="90" s="1"/>
  <c r="I75" i="90"/>
  <c r="I73" i="90"/>
  <c r="I69" i="90"/>
  <c r="I64" i="90"/>
  <c r="I63" i="90" s="1"/>
  <c r="I62" i="90" s="1"/>
  <c r="I61" i="90" s="1"/>
  <c r="I59" i="90"/>
  <c r="I58" i="90" s="1"/>
  <c r="I57" i="90" s="1"/>
  <c r="I56" i="90" s="1"/>
  <c r="I54" i="90"/>
  <c r="I50" i="90"/>
  <c r="I48" i="90"/>
  <c r="I39" i="90"/>
  <c r="I34" i="90"/>
  <c r="I33" i="90" s="1"/>
  <c r="I29" i="90"/>
  <c r="I27" i="90" s="1"/>
  <c r="I248" i="90" l="1"/>
  <c r="I247" i="90" s="1"/>
  <c r="I146" i="90"/>
  <c r="I145" i="90" s="1"/>
  <c r="I144" i="90" s="1"/>
  <c r="I154" i="90"/>
  <c r="I196" i="90"/>
  <c r="I259" i="90"/>
  <c r="I258" i="90" s="1"/>
  <c r="I165" i="90"/>
  <c r="I164" i="90" s="1"/>
  <c r="I98" i="90"/>
  <c r="I97" i="90" s="1"/>
  <c r="I301" i="90"/>
  <c r="I300" i="90" s="1"/>
  <c r="I299" i="90" s="1"/>
  <c r="I128" i="90"/>
  <c r="I174" i="90"/>
  <c r="I173" i="90" s="1"/>
  <c r="I172" i="90" s="1"/>
  <c r="I171" i="90" s="1"/>
  <c r="I297" i="90"/>
  <c r="I237" i="90"/>
  <c r="I236" i="90" s="1"/>
  <c r="I219" i="90"/>
  <c r="I191" i="90"/>
  <c r="I42" i="90"/>
  <c r="I46" i="90"/>
  <c r="I45" i="90" s="1"/>
  <c r="I26" i="90"/>
  <c r="I25" i="90" s="1"/>
  <c r="I24" i="90" s="1"/>
  <c r="I124" i="90"/>
  <c r="I123" i="90" s="1"/>
  <c r="I122" i="90" s="1"/>
  <c r="I170" i="90" l="1"/>
  <c r="I153" i="90"/>
  <c r="I143" i="90" s="1"/>
  <c r="I211" i="90"/>
  <c r="I210" i="90" s="1"/>
  <c r="I296" i="90"/>
  <c r="I295" i="90" s="1"/>
  <c r="I294" i="90" s="1"/>
  <c r="I293" i="90" s="1"/>
  <c r="J109" i="92"/>
  <c r="J108" i="92" s="1"/>
  <c r="J77" i="92"/>
  <c r="J76" i="92" s="1"/>
  <c r="I38" i="90"/>
  <c r="J337" i="92"/>
  <c r="J336" i="92" s="1"/>
  <c r="J335" i="92" s="1"/>
  <c r="J334" i="92" s="1"/>
  <c r="J332" i="92"/>
  <c r="J330" i="92"/>
  <c r="J321" i="92"/>
  <c r="J319" i="92"/>
  <c r="J313" i="92"/>
  <c r="J312" i="92" s="1"/>
  <c r="J311" i="92" s="1"/>
  <c r="J309" i="92"/>
  <c r="J308" i="92" s="1"/>
  <c r="J307" i="92" s="1"/>
  <c r="J303" i="92"/>
  <c r="J301" i="92"/>
  <c r="J299" i="92"/>
  <c r="J294" i="92"/>
  <c r="J288" i="92"/>
  <c r="J287" i="92" s="1"/>
  <c r="J286" i="92" s="1"/>
  <c r="J275" i="92"/>
  <c r="J268" i="92"/>
  <c r="J267" i="92" s="1"/>
  <c r="J266" i="92" s="1"/>
  <c r="J257" i="92"/>
  <c r="J256" i="92" s="1"/>
  <c r="J254" i="92"/>
  <c r="J253" i="92" s="1"/>
  <c r="J242" i="92"/>
  <c r="J241" i="92" s="1"/>
  <c r="J240" i="92" s="1"/>
  <c r="J238" i="92"/>
  <c r="J237" i="92" s="1"/>
  <c r="J235" i="92"/>
  <c r="J234" i="92" s="1"/>
  <c r="J232" i="92"/>
  <c r="J231" i="92" s="1"/>
  <c r="J227" i="92"/>
  <c r="J225" i="92"/>
  <c r="J223" i="92"/>
  <c r="J221" i="92"/>
  <c r="J217" i="92"/>
  <c r="J215" i="92"/>
  <c r="J210" i="92"/>
  <c r="J208" i="92"/>
  <c r="J201" i="92"/>
  <c r="J200" i="92" s="1"/>
  <c r="J199" i="92" s="1"/>
  <c r="J192" i="92"/>
  <c r="J191" i="92" s="1"/>
  <c r="J190" i="92" s="1"/>
  <c r="J186" i="92"/>
  <c r="J185" i="92" s="1"/>
  <c r="J182" i="92"/>
  <c r="J180" i="92"/>
  <c r="J178" i="92"/>
  <c r="J176" i="92"/>
  <c r="J174" i="92"/>
  <c r="J172" i="92"/>
  <c r="J170" i="92"/>
  <c r="J167" i="92"/>
  <c r="J161" i="92"/>
  <c r="J155" i="92"/>
  <c r="J154" i="92" s="1"/>
  <c r="J159" i="92"/>
  <c r="J152" i="92"/>
  <c r="J151" i="92" s="1"/>
  <c r="J149" i="92"/>
  <c r="J148" i="92" s="1"/>
  <c r="J144" i="92"/>
  <c r="J142" i="92"/>
  <c r="J140" i="92"/>
  <c r="J133" i="92"/>
  <c r="J132" i="92" s="1"/>
  <c r="J131" i="92" s="1"/>
  <c r="J130" i="92" s="1"/>
  <c r="J129" i="92" s="1"/>
  <c r="J341" i="92" s="1"/>
  <c r="J125" i="92"/>
  <c r="J123" i="92"/>
  <c r="J117" i="92"/>
  <c r="J116" i="92" s="1"/>
  <c r="J115" i="92" s="1"/>
  <c r="J113" i="92"/>
  <c r="J112" i="92" s="1"/>
  <c r="J111" i="92" s="1"/>
  <c r="J106" i="92"/>
  <c r="J105" i="92" s="1"/>
  <c r="J102" i="92"/>
  <c r="J101" i="92" s="1"/>
  <c r="J100" i="92" s="1"/>
  <c r="J98" i="92"/>
  <c r="J96" i="92"/>
  <c r="J92" i="92"/>
  <c r="J91" i="92" s="1"/>
  <c r="J89" i="92"/>
  <c r="J88" i="92" s="1"/>
  <c r="J86" i="92"/>
  <c r="J85" i="92" s="1"/>
  <c r="J80" i="92"/>
  <c r="J79" i="92" s="1"/>
  <c r="J72" i="92"/>
  <c r="J71" i="92" s="1"/>
  <c r="J69" i="92"/>
  <c r="J67" i="92"/>
  <c r="J63" i="92"/>
  <c r="J58" i="92"/>
  <c r="J57" i="92" s="1"/>
  <c r="J56" i="92" s="1"/>
  <c r="J55" i="92" s="1"/>
  <c r="J53" i="92"/>
  <c r="J52" i="92" s="1"/>
  <c r="J51" i="92" s="1"/>
  <c r="J50" i="92" s="1"/>
  <c r="J48" i="92"/>
  <c r="J46" i="92"/>
  <c r="J44" i="92"/>
  <c r="J42" i="92"/>
  <c r="J34" i="92"/>
  <c r="J31" i="92"/>
  <c r="J26" i="92"/>
  <c r="J25" i="92" s="1"/>
  <c r="J122" i="92" l="1"/>
  <c r="J121" i="92" s="1"/>
  <c r="J306" i="92"/>
  <c r="I37" i="90"/>
  <c r="I36" i="90" s="1"/>
  <c r="I32" i="90" s="1"/>
  <c r="I31" i="90" s="1"/>
  <c r="J212" i="92"/>
  <c r="J252" i="92"/>
  <c r="J251" i="92" s="1"/>
  <c r="J189" i="92"/>
  <c r="J139" i="92"/>
  <c r="J138" i="92" s="1"/>
  <c r="J137" i="92" s="1"/>
  <c r="J147" i="92"/>
  <c r="J158" i="92"/>
  <c r="J157" i="92" s="1"/>
  <c r="J292" i="92"/>
  <c r="J29" i="92"/>
  <c r="J28" i="92" s="1"/>
  <c r="J24" i="92" s="1"/>
  <c r="J95" i="92"/>
  <c r="J94" i="92" s="1"/>
  <c r="J284" i="92"/>
  <c r="J283" i="92" s="1"/>
  <c r="I93" i="94"/>
  <c r="I92" i="94" s="1"/>
  <c r="I292" i="90"/>
  <c r="I291" i="90" s="1"/>
  <c r="I290" i="90" s="1"/>
  <c r="J65" i="92"/>
  <c r="J62" i="92" s="1"/>
  <c r="J61" i="92" s="1"/>
  <c r="I25" i="94"/>
  <c r="I23" i="94" s="1"/>
  <c r="I22" i="94" s="1"/>
  <c r="I72" i="90"/>
  <c r="I71" i="90" s="1"/>
  <c r="I68" i="90" s="1"/>
  <c r="I67" i="90" s="1"/>
  <c r="J273" i="92"/>
  <c r="J272" i="92" s="1"/>
  <c r="J271" i="92" s="1"/>
  <c r="J270" i="92" s="1"/>
  <c r="J265" i="92" s="1"/>
  <c r="J346" i="92" s="1"/>
  <c r="I80" i="94"/>
  <c r="I79" i="94" s="1"/>
  <c r="I281" i="90"/>
  <c r="I280" i="90" s="1"/>
  <c r="I279" i="90" s="1"/>
  <c r="I278" i="90" s="1"/>
  <c r="I277" i="90" s="1"/>
  <c r="I272" i="90" s="1"/>
  <c r="I83" i="94"/>
  <c r="I82" i="94" s="1"/>
  <c r="I289" i="90"/>
  <c r="I288" i="90" s="1"/>
  <c r="I287" i="90" s="1"/>
  <c r="I68" i="94"/>
  <c r="I256" i="90"/>
  <c r="I33" i="96"/>
  <c r="I67" i="94"/>
  <c r="I255" i="90"/>
  <c r="J323" i="92"/>
  <c r="I91" i="94"/>
  <c r="I88" i="94" s="1"/>
  <c r="I327" i="90"/>
  <c r="I326" i="90" s="1"/>
  <c r="J83" i="92"/>
  <c r="J82" i="92" s="1"/>
  <c r="J75" i="92" s="1"/>
  <c r="J74" i="92" s="1"/>
  <c r="I101" i="94"/>
  <c r="I100" i="94" s="1"/>
  <c r="I90" i="90"/>
  <c r="I89" i="90" s="1"/>
  <c r="I88" i="90" s="1"/>
  <c r="C30" i="89"/>
  <c r="J104" i="92"/>
  <c r="J247" i="92"/>
  <c r="J246" i="92" s="1"/>
  <c r="J245" i="92" s="1"/>
  <c r="J329" i="92"/>
  <c r="J328" i="92" s="1"/>
  <c r="J327" i="92" s="1"/>
  <c r="K340" i="92" s="1"/>
  <c r="J281" i="92"/>
  <c r="J280" i="92" s="1"/>
  <c r="J38" i="92"/>
  <c r="J37" i="92" s="1"/>
  <c r="J230" i="92"/>
  <c r="J229" i="92" s="1"/>
  <c r="J184" i="92"/>
  <c r="J298" i="92"/>
  <c r="J297" i="92" s="1"/>
  <c r="J296" i="92" s="1"/>
  <c r="J305" i="92"/>
  <c r="J349" i="92" s="1"/>
  <c r="J166" i="92"/>
  <c r="J165" i="92" s="1"/>
  <c r="J279" i="92" l="1"/>
  <c r="J164" i="92"/>
  <c r="J163" i="92" s="1"/>
  <c r="J343" i="92" s="1"/>
  <c r="I316" i="90"/>
  <c r="I315" i="90" s="1"/>
  <c r="I314" i="90" s="1"/>
  <c r="I309" i="90" s="1"/>
  <c r="I308" i="90" s="1"/>
  <c r="I286" i="90"/>
  <c r="I285" i="90" s="1"/>
  <c r="J326" i="92"/>
  <c r="J325" i="92" s="1"/>
  <c r="I78" i="94"/>
  <c r="I95" i="94"/>
  <c r="I94" i="94" s="1"/>
  <c r="J23" i="92"/>
  <c r="I81" i="90"/>
  <c r="I80" i="90" s="1"/>
  <c r="I66" i="90" s="1"/>
  <c r="I23" i="90" s="1"/>
  <c r="I321" i="90"/>
  <c r="I320" i="90" s="1"/>
  <c r="I319" i="90" s="1"/>
  <c r="I318" i="90" s="1"/>
  <c r="J318" i="92"/>
  <c r="J317" i="92" s="1"/>
  <c r="J316" i="92" s="1"/>
  <c r="J315" i="92" s="1"/>
  <c r="J350" i="92" s="1"/>
  <c r="J291" i="92"/>
  <c r="J290" i="92" s="1"/>
  <c r="J278" i="92" s="1"/>
  <c r="J146" i="92"/>
  <c r="I254" i="90"/>
  <c r="I253" i="90" s="1"/>
  <c r="I252" i="90" s="1"/>
  <c r="I251" i="90" s="1"/>
  <c r="I195" i="90" s="1"/>
  <c r="I66" i="94"/>
  <c r="I42" i="94" s="1"/>
  <c r="J244" i="92"/>
  <c r="B25" i="98"/>
  <c r="J204" i="92"/>
  <c r="J60" i="92"/>
  <c r="J352" i="92" l="1"/>
  <c r="J22" i="92"/>
  <c r="I284" i="90"/>
  <c r="I328" i="90" s="1"/>
  <c r="J203" i="92"/>
  <c r="J188" i="92" s="1"/>
  <c r="J277" i="92"/>
  <c r="J347" i="92" s="1"/>
  <c r="J136" i="92"/>
  <c r="J342" i="92" s="1"/>
  <c r="I134" i="94"/>
  <c r="J344" i="92" l="1"/>
  <c r="J21" i="92"/>
  <c r="J339" i="92" s="1"/>
  <c r="C30" i="99" s="1"/>
  <c r="J340" i="92"/>
  <c r="J351" i="92" l="1"/>
  <c r="I32" i="96"/>
  <c r="I31" i="96" s="1"/>
  <c r="I30" i="96" s="1"/>
  <c r="I29" i="96" s="1"/>
  <c r="I28" i="96" s="1"/>
  <c r="I26" i="96"/>
  <c r="I25" i="96" s="1"/>
  <c r="I24" i="96" s="1"/>
  <c r="I23" i="96" s="1"/>
  <c r="I22" i="96" s="1"/>
  <c r="I34" i="96" l="1"/>
  <c r="C26" i="98"/>
  <c r="B26" i="98"/>
  <c r="D26" i="98" l="1"/>
  <c r="C25" i="84"/>
  <c r="C27" i="84"/>
  <c r="C29" i="84"/>
  <c r="C32" i="84"/>
  <c r="C45" i="84"/>
  <c r="C37" i="84"/>
  <c r="C24" i="84" l="1"/>
  <c r="L340" i="92" s="1"/>
  <c r="M340" i="92" s="1"/>
  <c r="C53" i="84" l="1"/>
  <c r="I329" i="90" s="1"/>
  <c r="I330" i="90" s="1"/>
  <c r="C29" i="99"/>
  <c r="C28" i="99" s="1"/>
  <c r="C27" i="99" s="1"/>
  <c r="C26" i="99" l="1"/>
  <c r="C25" i="99" s="1"/>
  <c r="C24" i="99" s="1"/>
  <c r="C23" i="99" s="1"/>
  <c r="C22" i="99" s="1"/>
  <c r="C21" i="99" s="1"/>
  <c r="J353" i="92"/>
  <c r="J354" i="92" s="1"/>
</calcChain>
</file>

<file path=xl/sharedStrings.xml><?xml version="1.0" encoding="utf-8"?>
<sst xmlns="http://schemas.openxmlformats.org/spreadsheetml/2006/main" count="4571" uniqueCount="507">
  <si>
    <t>ДОХОДЫ ОТ ПРОДАЖИ МАТЕРИАЛЬНЫХ И НЕМАТЕРИАЛЬНЫХ АКТИВОВ</t>
  </si>
  <si>
    <t>Код классификации</t>
  </si>
  <si>
    <t>и статьям классификации доходов бюджетов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</si>
  <si>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</si>
  <si>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НАЛОГОВЫЕ И НЕНАЛОГОВЫЕ ДОХОДЫ</t>
  </si>
  <si>
    <t>НАЛОГИ НА ПРИБЫЛЬ, ДОХОДЫ</t>
  </si>
  <si>
    <t>Налог на доходы физических лиц</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</si>
  <si>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</si>
  <si>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</si>
  <si>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</si>
  <si>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000 1 00 00000 00 0000 000</t>
  </si>
  <si>
    <t>000 1 01 00000 00 0000 000</t>
  </si>
  <si>
    <t>000 1 01 02000 01 0000 110</t>
  </si>
  <si>
    <t>000 1 05 00000 00 0000 000</t>
  </si>
  <si>
    <t>000 1 06 00000 00 0000 000</t>
  </si>
  <si>
    <t>000 1 11 00000 00 0000 000</t>
  </si>
  <si>
    <t>000 1 11 05000 00 0000 120</t>
  </si>
  <si>
    <t>000 1 14 00000 00 0000 000</t>
  </si>
  <si>
    <t>000 1 14 06000 00 0000 430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</si>
  <si>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</si>
  <si>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Иные межбюджетные трансферты</t>
  </si>
  <si>
    <t>000 2 07 00000 00 0000 000</t>
  </si>
  <si>
    <t>ПРОЧИЕ БЕЗВОЗМЕЗДНЫЕ ПОСТУПЛЕНИЯ</t>
  </si>
  <si>
    <t xml:space="preserve">  </t>
  </si>
  <si>
    <t>Субвенции бюджетам бюджетной системы Российской Федерации</t>
  </si>
  <si>
    <t>000 2 02 30000 00 0000 150</t>
  </si>
  <si>
    <t>000 2 02 40000 00 0000 150</t>
  </si>
  <si>
    <t>ИТОГО</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</si>
  <si>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</si>
  <si>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</si>
  <si>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</si>
  <si>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</si>
  <si>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Наименование группы, подгруппы и статьи                                           классификации доходов</t>
  </si>
  <si>
    <t>000 1 11 09000 00 0000 120</t>
  </si>
  <si>
    <t>Доходы от продажи земельных участков, находящихся в государственной и муниципальной собственности</t>
  </si>
  <si>
    <t>(рублей)</t>
  </si>
  <si>
    <t>к Решению Собрания депутатов МО р.п. Первомайский</t>
  </si>
  <si>
    <t>Приложение № 1</t>
  </si>
  <si>
    <t>"О бюджете муниципального образования</t>
  </si>
  <si>
    <t>рабочий поселок  Первомайский Щекинского района</t>
  </si>
  <si>
    <t xml:space="preserve">Доходы бюджета муниципального образования рабочий поселок                                     </t>
  </si>
  <si>
    <t>Первомайский Щекиснкого района по группам, подгруппам</t>
  </si>
  <si>
    <t>000 1 05 03010 01 1000 110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</si>
  <si>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</si>
  <si>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000 1 06 06000 00 0000 110</t>
  </si>
  <si>
    <t>Земельный налог</t>
  </si>
  <si>
    <t>000 1 17 00000 00 0000 000</t>
  </si>
  <si>
    <t>ПРОЧИЕ НЕНАЛОГОВЫЕ ДОХОДЫ</t>
  </si>
  <si>
    <t>000 1 17 05050 13 0000 180</t>
  </si>
  <si>
    <t>Прочие неналоговые доходы</t>
  </si>
  <si>
    <t>000 1 06 01000 00 0000 110</t>
  </si>
  <si>
    <t>Налог на имущество физических лиц</t>
  </si>
  <si>
    <t>Приложение № 2</t>
  </si>
  <si>
    <t>Приложение № 3</t>
  </si>
  <si>
    <t>871</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</si>
  <si>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</si>
  <si>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</si>
  <si>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</si>
  <si>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</si>
  <si>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Перечень вопросов межмуниципального характера</t>
  </si>
  <si>
    <t>Осуществление внешнего муниципального финансового контроля &lt;1&gt;</t>
  </si>
  <si>
    <t>Осуществление внутреннего муниципального финансового контроля в сфере бюджетных правоотношений в части осуществления последующего контроля &lt;2&gt;</t>
  </si>
  <si>
    <t>Предоставление градостроительного плана земельного участка; выдача разрешений на строительство, при осуществлении строительства, реконструкции объектов капитального строительства, расположенных на территории муниципального образования (за исключением случаев, предусмотренных Градостроительным Кодексом РФ, иными Федеральными законами РФ); выдача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образования;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муниципального образования &lt;3&gt;</t>
  </si>
  <si>
    <t>Организация деятельности аварийно-спасательных служб и (или) аварийно-спасательных формирований на территории муниципального образования &lt;4&gt;</t>
  </si>
  <si>
    <t>Осуществление муниципального земельного контроля за использованием земель муниципального образования &lt;5&gt;</t>
  </si>
  <si>
    <t xml:space="preserve">Итого </t>
  </si>
  <si>
    <t>&lt;4&gt; Расчетный объем межбюджетных трансфертов на реализацию передаваемых полномочий по организации деятельности аварийно-спасательных служб и (или) аварийно-спасательных формирований на территории муниципального образования определить из расчета фактической потребности в оказании услуг аварийно-спасательным формированием,  необходимых для реализации полномочий.
        Распределение расчетного объема межбюджетных трансфертов между муниципальными образованиями Щекинского района осуществляется пропорционально численности населения, проживающего на территории  поселений.</t>
  </si>
  <si>
    <t>таблица 2</t>
  </si>
  <si>
    <t>Субсидии из бюджета муниципального образования рабочий поселок Первомайский Щекинского района бюджету муниципального образования город Щекино Щекинского района</t>
  </si>
  <si>
    <t>Софинансирования расходных обязательств, возникших при выполнении полномочий органов местного самоуправления по решению вопросов местного значения по организации и осуществлению мероприятий по работе с детьми и молодежью, за исключением трудоустройства несовершеннолетних граждан &lt;1&gt;</t>
  </si>
  <si>
    <t>Наименование</t>
  </si>
  <si>
    <t>Раз- дел</t>
  </si>
  <si>
    <t>Под- раз-дел</t>
  </si>
  <si>
    <t>Целевая статья</t>
  </si>
  <si>
    <t>Груп- па, под- груп- па видов расхо- дов</t>
  </si>
  <si>
    <t>Общегосударственные вопросы</t>
  </si>
  <si>
    <t>01</t>
  </si>
  <si>
    <t>02</t>
  </si>
  <si>
    <t>0</t>
  </si>
  <si>
    <t>00</t>
  </si>
  <si>
    <t>00000</t>
  </si>
  <si>
    <t>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</si>
  <si>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</si>
  <si>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</si>
  <si>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2</t>
  </si>
  <si>
    <t>3</t>
  </si>
  <si>
    <t>Иные закупки товаров, работ и услуг для обеспечения государственных (муниципальных) нужд</t>
  </si>
  <si>
    <t>240</t>
  </si>
  <si>
    <t>Уплата налогов, сборов и иных платежей</t>
  </si>
  <si>
    <t>850</t>
  </si>
  <si>
    <t>4</t>
  </si>
  <si>
    <t>Непрограммные расходы</t>
  </si>
  <si>
    <t>99</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</si>
  <si>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</si>
  <si>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</si>
  <si>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05</t>
  </si>
  <si>
    <t>Обеспечение деятельности финансовых, налоговых и таможенных органов и органов финансового (финансово-бюджетного) надзора</t>
  </si>
  <si>
    <t>06</t>
  </si>
  <si>
    <t>07</t>
  </si>
  <si>
    <t>10</t>
  </si>
  <si>
    <t>Премии и гранты</t>
  </si>
  <si>
    <t>350</t>
  </si>
  <si>
    <t>Резервные фонды</t>
  </si>
  <si>
    <t>11</t>
  </si>
  <si>
    <t>Резервные средства</t>
  </si>
  <si>
    <t>870</t>
  </si>
  <si>
    <t>12</t>
  </si>
  <si>
    <t>Другие общегосударственные вопросы</t>
  </si>
  <si>
    <t>13</t>
  </si>
  <si>
    <t>110</t>
  </si>
  <si>
    <t>Бюджетные инвестиции</t>
  </si>
  <si>
    <t>09</t>
  </si>
  <si>
    <t>Исполнение судебных актов</t>
  </si>
  <si>
    <t>830</t>
  </si>
  <si>
    <t>Субсидии</t>
  </si>
  <si>
    <t>Национальная оборона</t>
  </si>
  <si>
    <t>Мобилизационная и вневойсковая подготовка</t>
  </si>
  <si>
    <t>51180</t>
  </si>
  <si>
    <t>Национальная безопасность и правоохранительная деятельность</t>
  </si>
  <si>
    <t>14</t>
  </si>
  <si>
    <t>Национальная экономика</t>
  </si>
  <si>
    <t>08</t>
  </si>
  <si>
    <t>Субсидии автономным учреждениям</t>
  </si>
  <si>
    <t>Дорожное хозяйство (дорожные фонды)</t>
  </si>
  <si>
    <t>Другие вопросы в области национальной экономики</t>
  </si>
  <si>
    <t>Жилищное хозяйство</t>
  </si>
  <si>
    <t>Благоустройство</t>
  </si>
  <si>
    <t>F2</t>
  </si>
  <si>
    <t>55550</t>
  </si>
  <si>
    <t>Образование</t>
  </si>
  <si>
    <t>Профессиональная подготовка, переподготовка и повышение квалификации</t>
  </si>
  <si>
    <t>Молодежная политика</t>
  </si>
  <si>
    <t>Культура</t>
  </si>
  <si>
    <t>80100</t>
  </si>
  <si>
    <t>Другие вопросы в области культуры, кинематографии</t>
  </si>
  <si>
    <t>Социальная политика</t>
  </si>
  <si>
    <t>Социальное обеспечение населения</t>
  </si>
  <si>
    <t>Публичные нормативные социальные выплаты гражданам</t>
  </si>
  <si>
    <t>Физическая культура и спорт</t>
  </si>
  <si>
    <t>Другие вопросы в области физической культуры и спорта</t>
  </si>
  <si>
    <t>Итого</t>
  </si>
  <si>
    <t xml:space="preserve">        </t>
  </si>
  <si>
    <t xml:space="preserve">   </t>
  </si>
  <si>
    <t>Обеспечение функционирования Собрания депутатов</t>
  </si>
  <si>
    <t>Обеспечение деятельности Собрания депутатов поселений Щекинского района</t>
  </si>
  <si>
    <t>Расходы на выплаты по оплате труда работников органов местного самоуправления в рамках непрограммного направления деятельности "Обеспечение функционирования Собрания депутатов"</t>
  </si>
  <si>
    <t>00110</t>
  </si>
  <si>
    <t>Расходы на выплату персоналу государственных органов</t>
  </si>
  <si>
    <t>Расходы на обеспечение функций органов местного самоуправления в рамках непрограммного направления деятельности "Обеспечение функционирования Собрания депутатов"</t>
  </si>
  <si>
    <t>00190</t>
  </si>
  <si>
    <t>Муниципальная программа "Информирование населения о деятельности органов местного самоуправления муниципального образования рабочий поселок Первомайский Щекинского района"</t>
  </si>
  <si>
    <t>Информирование населения о деятельности органов местного самоуправления</t>
  </si>
  <si>
    <t>26910</t>
  </si>
  <si>
    <t xml:space="preserve">Обеспечение функционирования Администрации МО  </t>
  </si>
  <si>
    <t>Глава местной администрации</t>
  </si>
  <si>
    <t>Расходы на выплаты по оплате труда работников органов местного самоуправления в рамках непрограммного направления деятельности "Обеспечение функционирования Администрации муниципального образования"</t>
  </si>
  <si>
    <t>Аппарат администрации</t>
  </si>
  <si>
    <t>Расходы на обеспечения функций органов местного самоуправления в рамках непрограммного направления деятельности "Обеспечение функционирования Администрации муниципального образования"</t>
  </si>
  <si>
    <t xml:space="preserve">Межбюджетные трансферты </t>
  </si>
  <si>
    <t>Межбюджетные трансферты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</si>
  <si>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Расходы за счет переданных полномочий на осуществление предоставления градостроительного плана земельного участка; выдачу разрешений на строительство, при осуществлении строительства, реконструкции объектов капитального строительства, расположенных на территории муниципального образования (за исключением случаев, предусмотренных Градостроительным Кодексом РФ, иными Федеральными законами РФ); выдачу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образования;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t>
  </si>
  <si>
    <t>97</t>
  </si>
  <si>
    <t>85051</t>
  </si>
  <si>
    <t>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муниципального образования</t>
  </si>
  <si>
    <t>Межбюджетные трансферты</t>
  </si>
  <si>
    <t>Расходы за счет переданных полномочий на осуществление муниципального жилищного контроля на территории муниципального образования</t>
  </si>
  <si>
    <t>85100</t>
  </si>
  <si>
    <t xml:space="preserve">Расходы за счет переданных полномочий на осуществление муниципального земельного контроля за использованием земель муниципального образования </t>
  </si>
  <si>
    <t>85110</t>
  </si>
  <si>
    <t>Расходы за счет переданных полномочий на осуществление внутреннего муниципального финансового контроля в сфере бюджетных правоотношений в части осуществления последующего контроля</t>
  </si>
  <si>
    <t>85360</t>
  </si>
  <si>
    <t>Расходы за счет переданных полномочий на осуществление внешнего муниципального финансового контроля</t>
  </si>
  <si>
    <t>85040</t>
  </si>
  <si>
    <t>Резервные фонды местных администраций</t>
  </si>
  <si>
    <t>28810</t>
  </si>
  <si>
    <t>Муниципальная программа "Совершенствование структуры собственности муниципального образования рабочий поселок Первомайский Щекинского района"</t>
  </si>
  <si>
    <t>Содержание имущества и казны</t>
  </si>
  <si>
    <t>Содержание недвижимого имущества</t>
  </si>
  <si>
    <t>29060</t>
  </si>
  <si>
    <t>Ремонт, содержание и обслуживание памятника погибшим воинам</t>
  </si>
  <si>
    <t>29270</t>
  </si>
  <si>
    <t>Содержание свободного муниципального жилья</t>
  </si>
  <si>
    <t>29290</t>
  </si>
  <si>
    <t>Оценкам недвижимости, признание прав и регулирование отношений по муниципальной собственности</t>
  </si>
  <si>
    <t>Признание прав и регулирование отношений по муниципальной собственности</t>
  </si>
  <si>
    <t>29070</t>
  </si>
  <si>
    <t>Муниципальная программа "Развитие и поддержание информационных систем в муниципальном образовании рабочий поселок Первомайский Щекинского района"</t>
  </si>
  <si>
    <t>Развитие и поддержание информационной системы Администрации МО р.п. Первомайский Щекинского района</t>
  </si>
  <si>
    <t>Оснащение компьютерной техникой</t>
  </si>
  <si>
    <t>Приобретение, техническое и информационное обслуживание компьютерной техники, комплектующих и программного обеспечения</t>
  </si>
  <si>
    <t>29050</t>
  </si>
  <si>
    <t>Обеспечение функционирования официального портала МО р.п. Первомайский</t>
  </si>
  <si>
    <t>Сопровождение и обновление информационных систем</t>
  </si>
  <si>
    <t>Обеспечение доступа к сети Интернет</t>
  </si>
  <si>
    <t>Приобретение и установка компьютерной, копировальной техники и видеонаблюдения, а также комплектующих и расходных материалов к ним, ремонт и обслуживание</t>
  </si>
  <si>
    <t>Защита информации от несанкционированного доступа</t>
  </si>
  <si>
    <t>Муниципальная программа "Развитие общественных организаций в муниципальном образовании рабочий поселок Первомайский Щекинского района"</t>
  </si>
  <si>
    <t>Развитие общественных организаций  в муниципальном образовании рабочий поселок Первомайский Щекинского района</t>
  </si>
  <si>
    <t>Муниципальная программа "Энергосбережение и повышение энергетической эффективности в муниципальном образовании рабочий поселок Первомайский Щекинского района"</t>
  </si>
  <si>
    <t>Внедрение энергосберегающих технологий</t>
  </si>
  <si>
    <t>Энергосбережение и повышение энергетической эффективности</t>
  </si>
  <si>
    <t>23380</t>
  </si>
  <si>
    <t>Муниципальная программа "Организация градостроительной деятельности на территории муниципального образования рабочий посёлок Первомайский Щекинского района"</t>
  </si>
  <si>
    <t>Мероприятие «Внесение изменений в генеральный план муниципального образования рабочий поселок Первомайский Щекинского района»</t>
  </si>
  <si>
    <t>Внесение изменений в генеральный план МО р.п. Первомайский</t>
  </si>
  <si>
    <t>29690</t>
  </si>
  <si>
    <t>91</t>
  </si>
  <si>
    <t>Представительские расходы в рамках непрограммного направления деятельности "Собрания депутатов поселений Щекинского района"</t>
  </si>
  <si>
    <t>26250</t>
  </si>
  <si>
    <t>Обеспечение деятельности аппарат Администрации МО</t>
  </si>
  <si>
    <t>Расходы на выполнение судебных актов по искам о возмещении вреда, причиненного незаконными действиями (бездействием) муниципальных органов либо должностных лиц этих органов</t>
  </si>
  <si>
    <t>Иные непрограммные мероприятия</t>
  </si>
  <si>
    <t>Расходы, связанные с профилактикой и устранением последствий распространения коронавирусной инфекции</t>
  </si>
  <si>
    <t>26752</t>
  </si>
  <si>
    <t>Членские взносы</t>
  </si>
  <si>
    <t>Осуществление первичного воинского учета на территориях, где отсутствуют военные комиссариаты по иным непрограммным мероприятиям в рамках непрограммных расходов</t>
  </si>
  <si>
    <t>Муниципальная программа "Обеспечение защиты населения и территории муниципального образования рабочий посёлок Первомайский Щёкинского района от чрезвычайных ситуаций природного и техногенного характера, терроризма и экстремизма на территории муниципального образования рабочий поселок Первомайский Щёкинского района"</t>
  </si>
  <si>
    <t>Совершенствование гражданской обороны (защиты) населения МО р.п. Первомайский</t>
  </si>
  <si>
    <t>Накопление материально-технических ресурсов для ликвидации ЧС</t>
  </si>
  <si>
    <t>29080</t>
  </si>
  <si>
    <t>29560</t>
  </si>
  <si>
    <t>Ремонт защитных сооружений ГО</t>
  </si>
  <si>
    <t>29580</t>
  </si>
  <si>
    <t>Профилактика терроризма и экстремизма, минимизация и (или) ликвидация последствий проявления терроризма и экстремизма на территории МО р.п. Первомайский</t>
  </si>
  <si>
    <t>Мероприятия по профилактике правонарушений, терроризма, экстремизма</t>
  </si>
  <si>
    <t>29030</t>
  </si>
  <si>
    <t>Совершенствование системы предупреждения и ликвидации ЧС, защиты населения и территории МО р.п. Первомайский от ЧС природного и техногенного характера и безопасности населения на водных объектах</t>
  </si>
  <si>
    <t>Мероприятия по профилактике ЧС природного и техногенного характера и безопасности населения на водных объектах</t>
  </si>
  <si>
    <t>29520</t>
  </si>
  <si>
    <t>Межбюджетные трансферты бюджету муниципального района из бюджетов поселений</t>
  </si>
  <si>
    <t>Расходы за счет передаваемых полномочий по организации деятельности аварийно-спасательных служб и (или) аварийно-спасательных формирований на территории муниципального образования</t>
  </si>
  <si>
    <t>85090</t>
  </si>
  <si>
    <t>Обеспечение первичных мер пожарной безопасности</t>
  </si>
  <si>
    <t>29530</t>
  </si>
  <si>
    <t>Муниципальная программа "Организация благоустройства территории муниципального образования рабочий поселок Первомайский Щекинского района"</t>
  </si>
  <si>
    <t>Содержание автомобильных дорог общего пользования, придомовой территории, тротуаров и системы обеспечения их функционирования на территории МО р.п. Первомайский</t>
  </si>
  <si>
    <t xml:space="preserve">Ремонт дорог </t>
  </si>
  <si>
    <t>29100</t>
  </si>
  <si>
    <t>Ремонт придомовой территории</t>
  </si>
  <si>
    <t>29110</t>
  </si>
  <si>
    <t>Ремонт тротуаров</t>
  </si>
  <si>
    <t>29120</t>
  </si>
  <si>
    <t>Установка и разработка схемы дислокации дорожных знаков и дорожной разметки дорог общего пользования</t>
  </si>
  <si>
    <t>29130</t>
  </si>
  <si>
    <t>Содержание автомобильных дорог и тротуаров</t>
  </si>
  <si>
    <t>29330</t>
  </si>
  <si>
    <t>Реконструкция улично-дорожной сети</t>
  </si>
  <si>
    <t>29390</t>
  </si>
  <si>
    <t>Установка и обслуживание объектов дорожной инфраструктуры</t>
  </si>
  <si>
    <t>29590</t>
  </si>
  <si>
    <t>Муниципальная программа "Развитие и поддержка субъектов малого и среднего предпринимательства на территории муниципального образования рабочий поселок Первомайский Щекинского района"</t>
  </si>
  <si>
    <t>Субсидии юридическим лицам (кроме некоммерческих организаций), индивидуальным предпринимателям, физическим лицам</t>
  </si>
  <si>
    <t>Проведение конкурсов</t>
  </si>
  <si>
    <t>29910</t>
  </si>
  <si>
    <t>Муниципальная программа "Улучшение жилищных условий граждан на территории муниципального образования рабочий поселок Первомайский Щекинского района"</t>
  </si>
  <si>
    <t>Ремонт муниципального жилого фонда и мест общего пользования</t>
  </si>
  <si>
    <t>Установка приборов учета</t>
  </si>
  <si>
    <t>29420</t>
  </si>
  <si>
    <t>Взносы на капитальный ремонт общего имущества в многоквартирных домах по помещениям находящимся в собственности МО</t>
  </si>
  <si>
    <t>26670</t>
  </si>
  <si>
    <t>Содержание и ремонт уличного освещения на территории МО р.п. Первомайский</t>
  </si>
  <si>
    <t>Оплата потребленной электроэнергии на уличное освещение</t>
  </si>
  <si>
    <t>29190</t>
  </si>
  <si>
    <t>Техническое обслуживание и ремонт уличного освещения</t>
  </si>
  <si>
    <t>29200</t>
  </si>
  <si>
    <t>Организация и проведение мероприятий по благоустройству и озеленению на территории МО р.п. Первомайский</t>
  </si>
  <si>
    <t>Разработка проектной документации</t>
  </si>
  <si>
    <t>29170</t>
  </si>
  <si>
    <t>Спиливание деревьев</t>
  </si>
  <si>
    <t>29210</t>
  </si>
  <si>
    <t>Организация сбора и вывоза мусора</t>
  </si>
  <si>
    <t>Содержание мест массового отдыха</t>
  </si>
  <si>
    <t>29370</t>
  </si>
  <si>
    <t>Ремонт, приобретение и установка детских площадок</t>
  </si>
  <si>
    <t xml:space="preserve">Мероприятия по озеленению территории </t>
  </si>
  <si>
    <t>29610</t>
  </si>
  <si>
    <t>Приобретение, поставка и обслуживание светодиодных конструкций</t>
  </si>
  <si>
    <t>29710</t>
  </si>
  <si>
    <t>Иные мероприятия в области благоустройства</t>
  </si>
  <si>
    <t>29920</t>
  </si>
  <si>
    <t>Муниципальная программа «Формирование современной городской среды в муниципальном образовании рабочий поселок Первомайский Щекинского района на 2018-2024 годы»</t>
  </si>
  <si>
    <t>Формирование современной городской среды в муниципальном образовании рабочий поселок Первомайский Щекинского района на 2018-2024 годы</t>
  </si>
  <si>
    <t>Мероприятие «Благоустройство дворовых территорий»</t>
  </si>
  <si>
    <t>Организация благоустройства территории поселения  в части реализации проектов государственной программы Тульской области «Формирование современной городской среды в Тульской области» на территории муниципального образования рабочий поселок Первомайский Щекинского района</t>
  </si>
  <si>
    <t>L5550</t>
  </si>
  <si>
    <t>Мероприятие «Благоустройство территорий общего пользования»</t>
  </si>
  <si>
    <t>Мероприятие «Передача полномочий по организации благоустройства территории поселения  в части реализации проектов государственной программы Тульской области «Формирование современной городской среды в Тульской области» на территории муниципального образования рабочий поселок Первомайский Щекинского района»</t>
  </si>
  <si>
    <t>Другие вопросы в области жилищное - коммунального хозяйства</t>
  </si>
  <si>
    <t>Обеспечение деятельности МКУ "ПУЖиБ"</t>
  </si>
  <si>
    <t>Расходы на обеспечение деятельности (оказание услуг) муниципальных учреждений</t>
  </si>
  <si>
    <t>00590</t>
  </si>
  <si>
    <t>Расходы на выплату персоналу казенных учреждений</t>
  </si>
  <si>
    <t>Развитие и поддержание информационной системы МКУ "ПУЖиБ"</t>
  </si>
  <si>
    <t>Обслуживание программ</t>
  </si>
  <si>
    <t>Муниципальная программа "Профессиональная подготовка, переподготовка, повышение квалификации муниципальных служащих и работников, замещающих должности, не отнесенные к должностям муниципальной службы, в администрации муниципального образования рабочий поселок Первомайский Щекинского района"</t>
  </si>
  <si>
    <t>Профессиональная подготовка, переподготовка, повышение квалификации</t>
  </si>
  <si>
    <t>29460</t>
  </si>
  <si>
    <t>Муниципальная программа "Развитие социально-культурной работы с населением в муниципальном образовании рабочий поселок Первомайский Щекинского района"</t>
  </si>
  <si>
    <t>Оказание содействия в трудоустройстве несовершеннолетних граждан</t>
  </si>
  <si>
    <t>29240</t>
  </si>
  <si>
    <t>Выполнение мероприятий Соглашения о межмуниципальном сотрудничестве</t>
  </si>
  <si>
    <t>29180</t>
  </si>
  <si>
    <t>Культура и кинематография</t>
  </si>
  <si>
    <t>Обеспечение деятельности МКУК "ППБ"</t>
  </si>
  <si>
    <t>Обеспечение деятельности МАУК "ДК "ХИМИК"</t>
  </si>
  <si>
    <t>Закон Тульской области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t>
  </si>
  <si>
    <t>Организация досуга и массового отдыха</t>
  </si>
  <si>
    <t>Проведение конкурсов "Лучший двор", "Праздник двора"</t>
  </si>
  <si>
    <t>29020</t>
  </si>
  <si>
    <t>Приобретение и обслуживание новогодней елки</t>
  </si>
  <si>
    <t>29250</t>
  </si>
  <si>
    <t>Проведение праздничных мероприятий</t>
  </si>
  <si>
    <t>29260</t>
  </si>
  <si>
    <t>Социальная поддержка населения муниципального образования</t>
  </si>
  <si>
    <t>96</t>
  </si>
  <si>
    <t>Социальная поддержка отдельных категорий граждан</t>
  </si>
  <si>
    <t>Обеспечение социальной поддержки пенсионеров и ветеранов ВОВ муниципального образования</t>
  </si>
  <si>
    <t>28900</t>
  </si>
  <si>
    <t>Выплата материнского капитала</t>
  </si>
  <si>
    <t>29630</t>
  </si>
  <si>
    <t>Организация физкультурно-оздоровительной и спортивно-массовой работы в муниципальном образовании рабочий поселок Первомайский Щекинского района</t>
  </si>
  <si>
    <t>Проведение спортивных мероприятий</t>
  </si>
  <si>
    <t>29230</t>
  </si>
  <si>
    <t>Аренда спортивно-оздоровительного комплекса</t>
  </si>
  <si>
    <t>29570</t>
  </si>
  <si>
    <t>Приложение № 13</t>
  </si>
  <si>
    <t>Приложение № 7</t>
  </si>
  <si>
    <t>ГРБС</t>
  </si>
  <si>
    <t>Раз-дел</t>
  </si>
  <si>
    <t>Под-раз-дел</t>
  </si>
  <si>
    <t>Груп-па, под-группа видов рас-ходов</t>
  </si>
  <si>
    <t>Администрация МО р.п. Первомайский</t>
  </si>
  <si>
    <t/>
  </si>
  <si>
    <t>Расходы за счет переданных полномочий на осуществление предоставления градостроительного плана земельного участка; выдачу разрешений на строительство, при осуществлении строительства, реконструкции объектов капитального строительства, расположенных на территории муниципального образования (за исключением случаев, предусмотренных Градостроительным Кодексом РФ, иными Федеральными законами РФ); выдачу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образования;</t>
  </si>
  <si>
    <t>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t>
  </si>
  <si>
    <t>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 о градостроительной деятельности при строительстве</t>
  </si>
  <si>
    <t>или реконструкции объектов индивидуального жилищного строительства или садовых домов на земельных участках, расположенных на территориях муниципального образования</t>
  </si>
  <si>
    <t>Собрание депутатов МО р.п. Первомайский</t>
  </si>
  <si>
    <t>872</t>
  </si>
  <si>
    <t>Приложение № 9</t>
  </si>
  <si>
    <t>Приложение № 16</t>
  </si>
  <si>
    <t>Группа, под-группа видов расхо-дов</t>
  </si>
  <si>
    <t>Подпрограмма "Содержание имущества и казны"</t>
  </si>
  <si>
    <t>Подпрограмма "Оценкам недвижимости, признание прав и регулирование отношений по муниципальной собственности"</t>
  </si>
  <si>
    <t>Подпрограмма "Совершенствование гражданской обороны (защиты) населения МО р.п. Первомайский"</t>
  </si>
  <si>
    <t>Подпрограмма "Профилактика терроризма и экстремизма, минимизация и (или) ликвидация последствий проявления терроризма и экстремизма на территории МО р.п. Первомайский"</t>
  </si>
  <si>
    <t>Подпрограмма "Совершенствование системы предупреждения и ликвидации ЧС, защиты населения и территории МО р.п. Первомайский от ЧС природного и техногенного характера и безопасности населения на водных объектах"</t>
  </si>
  <si>
    <t>Подпрограмма "Обеспечение первичных мер пожарной безопасности"</t>
  </si>
  <si>
    <t>Подпрограмма "Содержание автомобильных дорог общего пользования, придомовой территории, тротуаров и системы обеспечения их функционирования на территории МО р.п. Первомайский""</t>
  </si>
  <si>
    <t>Подпрограмма "Содержание и ремонт уличного освещения на территории МО р.п. Первомайский"</t>
  </si>
  <si>
    <t>Подпрограмма "Организация и проведение мероприятий по благоустройству и озеленению на территории МО р.п. Первомайский"</t>
  </si>
  <si>
    <t>29220</t>
  </si>
  <si>
    <t>29490</t>
  </si>
  <si>
    <t>Подпрограмма "Обеспечение деятельности МКУ "ПУЖиБ""</t>
  </si>
  <si>
    <t>Подпрограмма "Ремонт муниципального жилого фонда и мест общего пользования"</t>
  </si>
  <si>
    <t>Подпрограмма "Молодежная политика"</t>
  </si>
  <si>
    <t>Подпрограмма "Обеспечение деятельности МКУК "ППБ""</t>
  </si>
  <si>
    <t>Подпрограмма "Организация досуга и массового отдыха"</t>
  </si>
  <si>
    <t>Подпрограмма "Организация физкультурно-оздоровительной и спортивно-массовой работы в муниципальном образовании рабочий поселок Первомайский Щекинского района"</t>
  </si>
  <si>
    <t>Подпрограмма "Обеспечение деятельности МАУК "ДК "ХИМИК"</t>
  </si>
  <si>
    <t>Подпрограмма "Развитие и поддержание информационной системы Администрации МО р.п. Первомайский Щекинского района"</t>
  </si>
  <si>
    <t>Мероприятие "Оснащение компьютерной техникой"</t>
  </si>
  <si>
    <t>Мероприятие "Обеспечение функционирования официального портала МО р.п. Первомайский"</t>
  </si>
  <si>
    <t>Мероприятие "Сопровождение и обновление информационных систем"</t>
  </si>
  <si>
    <t>Мероприятие "Обеспечение доступа к сети Интернет"</t>
  </si>
  <si>
    <t>Мероприятие "Приобретение и установка компьютерной, копировальной техники и видеонаблюдения, а также комплектующих и расходных материалов к ним, ремонт и обслуживание"</t>
  </si>
  <si>
    <t>Подпрограмма "Развитие и поддержание информационной системы МКУ "ПУЖиБ""</t>
  </si>
  <si>
    <t>Мероприятие "Обслуживание программ"</t>
  </si>
  <si>
    <t>Мероприятие "Внедрение энергосберегающих технологий"</t>
  </si>
  <si>
    <t>Мероприятие "Информирование населения о деятельности органов местного самоуправления"</t>
  </si>
  <si>
    <t>Подпрограмма "Формирование современной городской среды в муниципальном образовании рабочий поселок Первомайский Щекинского района на 2018-2024 годы"</t>
  </si>
  <si>
    <t>Формирование современной городской среды</t>
  </si>
  <si>
    <t>Расходы за счет передаваемых полномочий по организации благоустройства территории поселения  в части реализации проектов государственной программы Тульской области «Формирование современной городской среды в Тульской области» на территории муниципального образования рабочий поселок Первомайский Щекинского района</t>
  </si>
  <si>
    <t>Приложение № 11</t>
  </si>
  <si>
    <t>Решение Собрания депутатов МО р.п. Первомайский "О предоставлении льгот по оплате за услуг бань, расположенных на территории МО р.п. Первомайский Щекинского района"</t>
  </si>
  <si>
    <t>Решение Собрания депутатов МО р.п. Первомайский "Об утверждении Положения о предоставлении средств материнского (семейного) капитала в МО р.п. Первомайский"</t>
  </si>
  <si>
    <t>Источники формирования муниципального дорожного фонда</t>
  </si>
  <si>
    <t xml:space="preserve">Источники внутреннего финансирования дефицита </t>
  </si>
  <si>
    <t>Код бюджетной классификации</t>
  </si>
  <si>
    <t>Наименование показателя</t>
  </si>
  <si>
    <t>Сумма</t>
  </si>
  <si>
    <t>000 01 00 00 00 00 0000 000</t>
  </si>
  <si>
    <t>ИСТОЧНИКИ ВНУТРЕННЕГО ФИНАНСИРОВАНИЯ ДЕФИЦИТОВ БЮДЖЕТОВ</t>
  </si>
  <si>
    <t>000 01 05 00 00 00 0000 000</t>
  </si>
  <si>
    <t>000 01 05 00 00 00 0000 500</t>
  </si>
  <si>
    <t>000 01 05 02 00 00 0000 500</t>
  </si>
  <si>
    <t>000 01 05 02 01 00 0000 510</t>
  </si>
  <si>
    <t>000 01 05 00 00 00 0000 600</t>
  </si>
  <si>
    <t>Уменьшение остатков средств бюджетов</t>
  </si>
  <si>
    <t>000 01 05 01 00 00 0000 600</t>
  </si>
  <si>
    <t>Уменьшение остатков финансовых резервов бюджетов</t>
  </si>
  <si>
    <t>000 01 05 01 01 00 0000 610</t>
  </si>
  <si>
    <t>Уменьшение остатков денежных средств финансовых резервов бюджетов</t>
  </si>
  <si>
    <t>Увеличение прочих остатков денежных средств местных бюджетов</t>
  </si>
  <si>
    <t>000 01 05 02 01 10 0000 510</t>
  </si>
  <si>
    <t>Уменьшение прочих остатков денежных средств местных бюджетов</t>
  </si>
  <si>
    <t>000 01 05 01 01 10 0000 610</t>
  </si>
  <si>
    <t>80890</t>
  </si>
  <si>
    <t>Частичная компенсация расходов на оплату труда работников муниципальных учреждений культуры</t>
  </si>
  <si>
    <t>мп</t>
  </si>
  <si>
    <t>таблица 1</t>
  </si>
  <si>
    <t>&lt;1&gt; Размер субсидии, предоставляемый бюджету муниципального образования город Щекино Щекинского района в текущем финансовом году (Oi), определяется по формуле:
V = S/∑Ci* C1i
где:
V – общий размер субсидии, предоставляемой бюджету муниципального образования город Щекино Щекинского района в текущем финансовом году;
S – общий объем бюджетных ассигнований на финансовое обеспечение расходного обязательства, возникающего при организации деятельности муниципального учреждения, созданного для решения вопроса местного значения  по  организации и осуществления мероприятий по работе с детьми и молодежью, за исключением трудоустройства несовершеннолетних граждан, софинансирование которого осуществляется из бюджета муниципального образования рабочий поселок Первомайский Щекинского района, предусмотренный в бюджете муниципального образования город Щекино Щекинского района;
Ci–количества граждан в возрасте до 30 лет, проживающих на территории i-го муниципального образования, выполнение полномочия органов местного самоуправления по решению вопросов местного значения   по организации и осуществлению мероприятий по работе с детьми и молодежью которого осуществляется  посредством организации деятельности муниципального учреждения муниципального образования город Щекино Щекинского района, по состоянию на 1 января года, предшествующего текущему финансовому году;
C1i– количества граждан в возрасте до 30 лет, проживающих на территории муниципального образования рабочий поселок Первомайский Щекинского района по состоянию на 1 января года, предшествующего текущему финансовому году.</t>
  </si>
  <si>
    <t>2024 год</t>
  </si>
  <si>
    <t>Иные межбюджетные трансферты на стимулирование муниципальных образований (поселений) Щекинского района по улучшению качества управления муниципальными финансами</t>
  </si>
  <si>
    <t>84340</t>
  </si>
  <si>
    <t>Содержание движимого имущества</t>
  </si>
  <si>
    <t>29040</t>
  </si>
  <si>
    <t>Проведение конкурса "Активный руководитель территориального общественного самоуправления"</t>
  </si>
  <si>
    <t>29930</t>
  </si>
  <si>
    <t>Иные межбюджетные трансферты бюджетам муниципальных образований Щекинского района в целях проведения конкурса "Активный руководитель территориального общественного самоуправления"</t>
  </si>
  <si>
    <t>81260</t>
  </si>
  <si>
    <t>Гражданская оборона</t>
  </si>
  <si>
    <t>Защита населения и территории от чрезвычайных ситуаций природного и техногенного характера, пожарная безопасность</t>
  </si>
  <si>
    <t>Расходы за счет передаваемых полномочий по участию в предупреждении и ликвидации последствий чрезвычайных ситуаций в границах муниципального образования в части создания при органах местного самоуправления постоянно действующего органа управления, специально уполномоченного на решение задач в области защиты населения и территорий от чрезвычайных ситуаций и обеспечении вызова экстренных служб по единому номеру "112"</t>
  </si>
  <si>
    <t>85120</t>
  </si>
  <si>
    <t>Устройство тротуаров</t>
  </si>
  <si>
    <t>29150</t>
  </si>
  <si>
    <t>Публикация нормативно-правовых актов в СМИ</t>
  </si>
  <si>
    <t>дох</t>
  </si>
  <si>
    <t>деф</t>
  </si>
  <si>
    <t>Осуществление муниципального жилищного контроля на территории муниципального образования&lt;6&gt;</t>
  </si>
  <si>
    <t>Сумма на 2024 год</t>
  </si>
  <si>
    <t>Иные межбюджетные трансферты бюджетам муниципальных образований Щекинского района в целях проведения конкурсов "Активный сельский староста", "Активный руководитель территориального общественного самоуправления"</t>
  </si>
  <si>
    <t>Приложение № 5</t>
  </si>
  <si>
    <t>Участие в предупреждении и ликвидации последствий чрезвычайный ситуаций в границах муниципального образования р.п. Первомайский Щекинского района в части создания при органах местного самоуправления постоянно действующего органа управления, специально уполномоченного на решении задач в области защиты населения и территорий от ЧС и обеспечение вызова экстренных оперативных служб по единому номеру "112" &lt;8&gt;</t>
  </si>
  <si>
    <t>Накопление запасов продовольственных и медицинских средств в целях гражданской обороны</t>
  </si>
  <si>
    <t>2025 год</t>
  </si>
  <si>
    <t>Расходы за счет передаваемых полномочий по организации ритуальных услуг и содержание мест захоронения</t>
  </si>
  <si>
    <t>540</t>
  </si>
  <si>
    <t>Жилищно-коммунальное хозяйство</t>
  </si>
  <si>
    <t>Межбюджетные трансферты, передаваемые из бюджета муниципального образования рабочий поселок Первомайский Щекинского района на осуществление части полномочий по решению вопросов местного значения бюджету муниципального образования Щекинский район на 2024 год</t>
  </si>
  <si>
    <t>Организация ритуальных услуг и содержание захоронений &lt;7&gt;</t>
  </si>
  <si>
    <t>Организация благоустройства территории поселения в части реализации проектов государственной программы Тульской области "Формирование современной городской среды в Тульской области" &lt;9&gt;</t>
  </si>
  <si>
    <t>&lt;9&gt; Расчетный объем межбюджетных трансфертов на реализацию передаваемых полномочий по организации благоустройства территории поселения в части реализации проектов государственной программы Тульской области "Формирование современной городской среды в Тульской области" определить в соответствии с  учетом фактической потребностью и размера уровня софинансирования расходных обязательств муниципального образования, возникших  при реализации проектов.</t>
  </si>
  <si>
    <t>000 1 14 06013 13 0000 430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</si>
  <si>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</si>
  <si>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</si>
  <si>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</si>
  <si>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на 2024 год и на плановый период 2025 и 2026 годов"</t>
  </si>
  <si>
    <t>на 2024 год</t>
  </si>
  <si>
    <t>000 1 11 05070 00 0000 120</t>
  </si>
  <si>
    <t>Доходы от сдачи в аренду имущества, составляющего государственную (муниципальную) казну (за исключением земельных участков)</t>
  </si>
  <si>
    <t>2026 год</t>
  </si>
  <si>
    <t>Объем бюджетных ассигнований дорожного фонда муниципального образования рабочий поселок Первомайский Щекинского района на 2024 год в на плановый период 2025 и 2026 годов</t>
  </si>
  <si>
    <t>Ведомственная структура расходов бюджета муниципального образования рабочий поселок Первомайский Щекинского района на 2024 год</t>
  </si>
  <si>
    <t>Софинансирования расходных обязательств, возникших при выполнении полномочий органов местного самоуправления по решению вопросов местного значения по оказанию поддержки гражданам и их объединениям, участвующим в охране общественного порядка, созданию условий для деятельности народных дружин &lt;2&gt;</t>
  </si>
  <si>
    <t>&lt;2&gt; Размер субсидии, предоставляемый бюджету муниципального образования город Щекино Щекинского района в текущем финансовом году (Oi), определяется по формуле:
V = S/∑Ci* C1i
где:
V–общий размер субсидии, предоставляемой бюджету муниципального образования город Щекино Щекинского района в текущем финансовом году;
S – общий объем бюджетных ассигнований на финансовое обеспечение расходного обязательства, возникающего при организации деятельности муниципального учреждения, созданного для решения вопроса местного значения  по  организации и осуществления мероприятий по обеспечению общественного порядка, предупреждению и пресечению правонарушений, софинансирование которого осуществляется из бюджета муниципального образования рабочий поселок Первомайский Щекинского района, предусмотренный в бюджете муниципального образования город Щекино Щекинского района;
Ci–количества граждан, зарегистрированных на территории i-го муниципального образования,выполнение полномочия органов местного самоуправления по решению вопросов местного значения по организации и осуществлению мероприятий по обеспечению общественного порядка, предупреждению и пресечению правонарушений, которого осуществляется  посредством организации деятельности муниципального учреждения муниципального образования город Щекино Щекинского района, по состоянию на 1 января года, предшествующего текущему финансовому году;
C1i– количества граждан, зарегистрированных на территории муниципального образования рабочий поселок Первомайский Щекинского района по состоянию на 1 января года, предшествующего текущему финансовому году</t>
  </si>
  <si>
    <t>&lt;1&gt; Расчетный объем межбюджетных трансфертов на реализацию передаваемых полномочий по осуществлению внешнего муниципального контроля определить в размере 40 процентов от годового фонда оплаты труда специалистов Контрольно-счетной комиссии Щекинского района, рассчитанного с учетом действующего законодательства по состоянию на 1 октября 2023 года с учетом индексации с 1 октября 2024 года , и в размере 5 процентов от расчетного фонда оплаты труда на материально-техническое обеспечение.
        Распределение расчетного объема межбюджетных трансфертов между муниципальными образованиями Щекинского района осуществляется в зависимости от доли налоговых и неналоговых доходов бюджета поселения муниципального образования Щекинский район  в консолидированном бюджете муниципального района по состоянию на 1 октября 2022 года.</t>
  </si>
  <si>
    <t>&lt;2&gt; Расчетный объем межбюджетных трансфертов на реализацию передаваемых полномочий по осуществлению внутреннего муниципального финансового контроля в сфере бюджетных правоотношений в части осуществления последующего контроля определить путем расчета в размере 25 процентов от годового фонда оплаты труда двух муниципальных служащих (консультантов) администрации Щекинского района с учетом действующего законодательства по состоянию на 1 октября 2023 года с учетом индексации с 1 октября 2024 года и в размере 5 процентов от расчетного фонда оплаты труда на приобретение расходных материалов, необходимых для реализации полномочий.
        Распределение расчетного объема межбюджетных трансфертов между муниципальными образованиями Щекинского района осуществляется в зависимости от доли налоговых и неналоговых доходов бюджета поселения муниципального образования Щекинский район  в консолидированном бюджете муниципального района.</t>
  </si>
  <si>
    <t xml:space="preserve">&lt;3&gt; Расчетный объем межбюджетных трансфертов на реализацию передаваемого полномочия по предоставлению градостроительного плана земельного участка; выдаче разрешений на строительство, при осуществлении строительства, реконструкции объектов капитального строительства, расположенных на территории муниципального образования (за исключением случаев, предусмотренных Градостроительным Кодексом РФ, иными Федеральными законами РФ); выдаче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образования; направлению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муниципального образования определить путем расчета в размере 10 процентов фонда оплаты труда дожностных лиц администрации Щекинского района, ответственных за выполнение передаваемых полномочий,  с учетом действующего законодательства по состоянию на 1 октября 2023 года с учетом индексации с 1 октября 2024 года и в размере 5 процентов от фонда оплаты труда на приобретение расходных материалов, необходимых для реализации каждого из направлений полномочия (4 направления) :
-предоставление градостроительного плана земельного участка;                                                                                                                                                                                                    
 - выдача разрешений на строительство, при осуществлении строительства, реконструкции объектов капитального строительства, расположенных на территории муниципального образования (за исключением случаев, предусмотренных Градостроительным Кодексом РФ, иными Федеральными законами РФ);
- выдача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образования;                                                                                                                                        </t>
  </si>
  <si>
    <t xml:space="preserve"> -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муниципального образования. 
    Распределение расчетного объема межбюджетных трансфертов между муниципальными образованиями Щекинского района осуществляется пропорционально среднему количеству документов, подготовленных в 2019-2022 годах.                                                                                                                                                                         
    Расчетный объем межбюджетных трансфертов по подготовке, утверждению и выдачи градостроительного плана земельного участка в части изготовления чертежей сторонней организацией определяется расчетным путем исходя из 5000,0 рублей за один подготовленный документ. Распределение расчетного объема межбюджетных трансфертов между муниципальными образованиями Щекинского района осуществляется пропорционально среднему количеству документов, подготовленных в 2019-2022 годах.</t>
  </si>
  <si>
    <t>&lt;5&gt; Расчетный объем межбюджетных трансфертов на реализацию передаваемых полномочий по осуществлению муниципального земельного контроля за использованием земель муниципального образования определить путем расчета годового фонда оплаты труда должностных лиц администрации Щекинского района, ответственных за выполнение передаваемых полномочий, с учетом действующего законодательства по состоянию на 1 октября 2023 года с учетом индексации с 1 октября 2024 года и в размере 5 процентов от расчетного фонда оплаты труда на приобретение расходных материалов, необходимых для реализации полномочий.
        Распределение расчетного объема межбюджетных трансфертов между муниципальными образованиями Щекинского района осуществляется пропорционально количеству земельных участков  в границах поселений.</t>
  </si>
  <si>
    <t>&lt;6&gt; Расчетный объем межбюджетных трансфертов на реализацию передаваемых полномочий по осуществлению муниципального жилищного  контроля определить путем расчета годового фонда оплаты труда должностных лиц администрации Щекинского района, ответственных за выполнение передаваемых полномочий, с учетом действующего законодательства по состоянию на 1 октября 2023 года с учетом индексации с 1 октября 2024 года и в размере 5 процентов от расчетного фонда оплаты труда на приобретение расходных материалов, необходимых для реализации полномочий.
        Распределение расчетного объема межбюджетных трансфертов между муниципальными образованиями Щекинского района осуществляется пропорционально площади жилого фонда, находящегося в собственности поселений, облагаемого взносами на капитальный ремонт.</t>
  </si>
  <si>
    <t>&lt;7&gt; Расчетный объем межбюджетных трансфертов на реализацию передаваемых полномочий по организации ритуальных услуг и содержанию мест захоронения определить исходя из объема расходов на содержание муниципального казенного учреждения "Щекино-Ритуал" в 2023 году и прогнозной численности населения муниципального образования поселения по состоянию на 1 января 2023 года.</t>
  </si>
  <si>
    <t>&lt;8&gt; Расчетный объем межбюджетных трансфертов на осуществление части полномочий по решению вопроса местного значения по участию в предупреждении и ликвидации последствий чрезвычайных ситуаций в границах муниципального образования в части создания при органах местного самоуправления постоянно действующего органа управления, специально уполномоченного на решение задач в области защиты населения и территорий от чрезвычайных ситуаций и обеспечении вызова экстренных оперативных служб по единому номеру «112» определить исходя из объема расходов на содержание муниципального казенного учреждения "Единая дежурная диспетчерская служба муниципального образования Щекинский район" в 2023 году и прогнозной численности населения муниципального образования поселения по состоянию на 1 января 2023 года.</t>
  </si>
  <si>
    <t xml:space="preserve">бюджета муниципального образования рабочий поселок Первомайский Щекинского района на 2024 год </t>
  </si>
  <si>
    <t>Перечень и объем бюджетных ассигнований бюджета муниципального образования рабочий поселок Первомайский Щекинского района на финансовое обеспечение реализации Решений Собрания депутатов МО р.п. Первомайский по разделам, подразделам, целевым статьям, группам и подгруппам видов расходов классификации расходов бюджета муниципального образования рабочий поселок Первомайский Щекинского района на 2024 год</t>
  </si>
  <si>
    <t>Распределение бюджетных ассигнований бюджета муниципального образования рабочий поселок Первомайский Щекинского района на реализацию муниципальных программ по целевым статьям, группам и подгруппам видов расходов, разделам, подразделам классификации расходов бюджета муниципального образования рабочий поселок Первомайский Щекинского района на 2024 год</t>
  </si>
  <si>
    <t>Распределение бюджетных ассигнований бюджета муниципального образования рабочий поселок Первомайский Щекинского района по разделам, подразделам, целевым статьям (государственным программам и непрограммным направлениям деятельности), группам и подгруппам видов расходов классификации расходов бюджета муниципального образования рабочий поселок Первомайский Щекинского района на 2024 год</t>
  </si>
  <si>
    <t>от "18" декабря 2023 года №7-26</t>
  </si>
  <si>
    <t>S0550</t>
  </si>
  <si>
    <t>"О внесении изменений в Решение Собрания депутатов</t>
  </si>
  <si>
    <t>образования рабочий поселок Первомайский Щекинского</t>
  </si>
  <si>
    <t>от "___" апреля 2024 года №_____</t>
  </si>
  <si>
    <t>от 18.12.2023 года №7-26 "О бюджете муниципального</t>
  </si>
  <si>
    <t>района на 2024 год и на плановый период 2025 и 2026 годов"</t>
  </si>
  <si>
    <t>000 1 11 03000 00 0000 120</t>
  </si>
  <si>
    <t>Проценты, полученные от предоставления бюджетных кредитов внутри страны</t>
  </si>
  <si>
    <t>000 1 16 00000 00 0000 000</t>
  </si>
  <si>
    <t>ШТРАФЫ, САНКЦИИ, ВОЗМЕЩЕНИЕ УЩЕРБА</t>
  </si>
  <si>
    <t>000 1 16 01000 01 0000 140</t>
  </si>
  <si>
    <t>Административные штрафы, установленные Кодексом Российской Федерации об административных правонарушениях</t>
  </si>
  <si>
    <t>000 1 16 07010 13 0000 140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</si>
  <si>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</si>
  <si>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000 1 16 10000 00 0000 140</t>
  </si>
  <si>
    <t>Платежи в целях возмещения причиненного ущерба (убытков)</t>
  </si>
  <si>
    <t>000 2 02 20000 00 0000 150</t>
  </si>
  <si>
    <t>Субсидии бюджетам бюджетной системы Российской Федерации (межбюджетные субсидии)</t>
  </si>
  <si>
    <t>000 01 06 00 00 00 0000 000</t>
  </si>
  <si>
    <t>Иные источники внутреннего финансирования дефицитов бюджетов</t>
  </si>
  <si>
    <t>000 01 06 05 00 00 0000 600</t>
  </si>
  <si>
    <t>Возврат бюджетных кредитов, предоставленных внутри страны в валюте Российской Федеации</t>
  </si>
  <si>
    <t>000 01 06 05 02 00 0000 600</t>
  </si>
  <si>
    <t>Возврат бюджетных кредитов, предоставленных другим бюджетам бюджетной системы Российской Федерации в валюте Российской Федеации</t>
  </si>
  <si>
    <t>000 01 06 05 02 13 0000 640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</si>
  <si>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Федеации</t>
  </si>
  <si>
    <t>000 01 06 05 02 00 0000 500</t>
  </si>
  <si>
    <t>Предоставление бюджетных кредитов другим бюджетам бюджетной системы Российской Федерации в валюте Российской Федерации</t>
  </si>
  <si>
    <t>000 01 06 05 02 13 0000 540</t>
  </si>
  <si>
    <t xml:space="preserve">Предоставление бюджетных кредитов другим бюджетам бюджетной симтемы Российской Федерации из бюджетов муниципальных районов в валюте Российской Федерации </t>
  </si>
  <si>
    <t>29360</t>
  </si>
  <si>
    <t>Ремонт жилфонда</t>
  </si>
  <si>
    <t>Подпрограмма "Ремонт в многоквартирных домах в рамках программы "Народный бюджет""</t>
  </si>
  <si>
    <t>Реализация проекта "Народный бюджет"</t>
  </si>
  <si>
    <t>Остаток средств фонда на 1 января очередного финансового года</t>
  </si>
  <si>
    <t>Охрана окружающей среды</t>
  </si>
  <si>
    <t>Другие вопросы в области охраны окружающей среды</t>
  </si>
  <si>
    <t>образования рабочий поселок Первомайский</t>
  </si>
  <si>
    <t xml:space="preserve">Щекинского района на 2024 год и на плановый </t>
  </si>
  <si>
    <t>период 2025 и 2026 годов"</t>
  </si>
  <si>
    <t>Приложение № 4</t>
  </si>
  <si>
    <t>Приложение № 6</t>
  </si>
  <si>
    <t>района на 2024 год и на плановый период 2025 и 2026 годов</t>
  </si>
  <si>
    <t>Приложение № 8</t>
  </si>
  <si>
    <t>28360</t>
  </si>
  <si>
    <t>Реконструкция уличного освещения</t>
  </si>
  <si>
    <t>29160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</si>
</sst>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р_._-;\-* #,##0.00_р_._-;_-* &quot;-&quot;??_р_._-;_-@_-"/>
    <numFmt numFmtId="165" formatCode="#,##0.0"/>
    <numFmt numFmtId="166" formatCode="00"/>
    <numFmt numFmtId="167" formatCode="000"/>
    <numFmt numFmtId="168" formatCode="0000"/>
    <numFmt numFmtId="169" formatCode="#,##0.00_ ;[Red]\-#,##0.00\ "/>
  </numFmts>
  <fonts count="26">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b/>
      <sz val="10"/>
      <name val="Arial Cyr"/>
      <charset val="204"/>
    </font>
    <font>
      <i/>
      <sz val="8"/>
      <color indexed="23"/>
      <name val="Times New Roman"/>
      <family val="1"/>
      <charset val="204"/>
    </font>
    <font>
      <sz val="10"/>
      <color indexed="62"/>
      <name val="Times New Roman"/>
      <family val="1"/>
      <charset val="204"/>
    </font>
    <font>
      <sz val="12"/>
      <name val="Times New Roman"/>
      <family val="1"/>
      <charset val="204"/>
    </font>
    <font>
      <sz val="10"/>
      <name val="Arial Cyr"/>
      <charset val="204"/>
    </font>
    <font>
      <sz val="12"/>
      <name val="PT Astra Serif"/>
      <family val="1"/>
      <charset val="204"/>
    </font>
    <font>
      <b/>
      <sz val="14"/>
      <name val="PT Astra Serif"/>
      <family val="1"/>
      <charset val="204"/>
    </font>
    <font>
      <sz val="11"/>
      <name val="PT Astra Serif"/>
      <family val="1"/>
      <charset val="204"/>
    </font>
    <font>
      <sz val="12"/>
      <color indexed="8"/>
      <name val="PT Astra Serif"/>
      <family val="1"/>
      <charset val="204"/>
    </font>
    <font>
      <b/>
      <sz val="12"/>
      <name val="PT Astra Serif"/>
      <family val="1"/>
      <charset val="204"/>
    </font>
    <font>
      <sz val="10"/>
      <name val="PT Astra Serif"/>
      <family val="1"/>
      <charset val="204"/>
    </font>
    <font>
      <sz val="10"/>
      <name val="Arial"/>
      <family val="3"/>
      <charset val="204"/>
    </font>
    <font>
      <sz val="11"/>
      <color indexed="8"/>
      <name val="PT Astra Serif"/>
      <family val="1"/>
      <charset val="204"/>
    </font>
    <font>
      <sz val="12"/>
      <color theme="1"/>
      <name val="PT Astra Serif"/>
      <family val="1"/>
      <charset val="204"/>
    </font>
    <font>
      <b/>
      <sz val="14"/>
      <color indexed="8"/>
      <name val="PT Astra Serif"/>
      <family val="1"/>
      <charset val="204"/>
    </font>
    <font>
      <b/>
      <sz val="12"/>
      <color indexed="8"/>
      <name val="PT Astra Serif"/>
      <family val="1"/>
      <charset val="204"/>
    </font>
    <font>
      <sz val="10"/>
      <name val="Arial"/>
      <family val="2"/>
      <charset val="204"/>
    </font>
    <font>
      <sz val="10"/>
      <color indexed="8"/>
      <name val="PT Astra Serif"/>
      <family val="1"/>
      <charset val="204"/>
    </font>
    <font>
      <sz val="11"/>
      <color theme="1"/>
      <name val="PT Astra Serif"/>
      <family val="1"/>
      <charset val="204"/>
    </font>
    <font>
      <sz val="11.5"/>
      <color indexed="8"/>
      <name val="PT Astra Serif"/>
      <family val="1"/>
      <charset val="204"/>
    </font>
    <font>
      <b/>
      <sz val="12"/>
      <color indexed="8"/>
      <name val="Times New Roman"/>
      <family val="1"/>
      <charset val="204"/>
    </font>
  </fonts>
  <fills count="13">
    <fill>
      <patternFill patternType="none"/>
    </fill>
    <fill>
      <patternFill patternType="gray125"/>
    </fill>
    <fill>
      <patternFill patternType="solid">
        <fgColor indexed="31"/>
      </patternFill>
    </fill>
    <fill>
      <patternFill patternType="solid">
        <fgColor indexed="51"/>
      </patternFill>
    </fill>
    <fill>
      <patternFill patternType="darkDown">
        <fgColor indexed="10"/>
      </patternFill>
    </fill>
    <fill>
      <patternFill patternType="solid">
        <fgColor indexed="22"/>
        <bgColor indexed="64"/>
      </patternFill>
    </fill>
    <fill>
      <patternFill patternType="solid">
        <fgColor indexed="51"/>
        <bgColor indexed="64"/>
      </patternFill>
    </fill>
    <fill>
      <patternFill patternType="solid">
        <fgColor indexed="15"/>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44">
    <xf numFmtId="0" fontId="0" fillId="0" borderId="0"/>
    <xf numFmtId="0" fontId="4" fillId="0" borderId="1" applyNumberFormat="0">
      <alignment horizontal="right" vertical="top"/>
    </xf>
    <xf numFmtId="0" fontId="4" fillId="0" borderId="1" applyNumberFormat="0">
      <alignment horizontal="right" vertical="top"/>
    </xf>
    <xf numFmtId="0" fontId="3" fillId="4" borderId="1" applyNumberFormat="0">
      <alignment horizontal="right" vertical="top"/>
    </xf>
    <xf numFmtId="49" fontId="4" fillId="5" borderId="1">
      <alignment horizontal="left" vertical="top"/>
    </xf>
    <xf numFmtId="49" fontId="5" fillId="0" borderId="1">
      <alignment horizontal="left" vertical="top"/>
    </xf>
    <xf numFmtId="49" fontId="4" fillId="5" borderId="1">
      <alignment horizontal="left" vertical="top"/>
    </xf>
    <xf numFmtId="0" fontId="4" fillId="6" borderId="1">
      <alignment horizontal="left" vertical="top" wrapText="1"/>
    </xf>
    <xf numFmtId="0" fontId="5" fillId="0" borderId="1">
      <alignment horizontal="left" vertical="top" wrapText="1"/>
    </xf>
    <xf numFmtId="0" fontId="3" fillId="2" borderId="1">
      <alignment horizontal="left" vertical="top" wrapText="1"/>
    </xf>
    <xf numFmtId="0" fontId="3" fillId="7" borderId="1">
      <alignment horizontal="left" vertical="top" wrapText="1"/>
    </xf>
    <xf numFmtId="0" fontId="4" fillId="8" borderId="1">
      <alignment horizontal="left" vertical="top" wrapText="1"/>
    </xf>
    <xf numFmtId="0" fontId="4" fillId="9" borderId="1">
      <alignment horizontal="left" vertical="top" wrapText="1"/>
    </xf>
    <xf numFmtId="0" fontId="3" fillId="0" borderId="1">
      <alignment horizontal="left" vertical="top" wrapText="1"/>
    </xf>
    <xf numFmtId="0" fontId="4" fillId="9" borderId="1">
      <alignment horizontal="left" vertical="top" wrapText="1"/>
    </xf>
    <xf numFmtId="0" fontId="6" fillId="0" borderId="0">
      <alignment horizontal="left" vertical="top"/>
    </xf>
    <xf numFmtId="0" fontId="4" fillId="0" borderId="0"/>
    <xf numFmtId="0" fontId="8" fillId="0" borderId="0"/>
    <xf numFmtId="0" fontId="3" fillId="3" borderId="2" applyNumberFormat="0">
      <alignment horizontal="right" vertical="top"/>
    </xf>
    <xf numFmtId="0" fontId="3" fillId="2" borderId="2" applyNumberFormat="0">
      <alignment horizontal="right" vertical="top"/>
    </xf>
    <xf numFmtId="0" fontId="3" fillId="0" borderId="1" applyNumberFormat="0">
      <alignment horizontal="right" vertical="top"/>
    </xf>
    <xf numFmtId="0" fontId="3" fillId="2" borderId="2" applyNumberFormat="0">
      <alignment horizontal="right" vertical="top"/>
    </xf>
    <xf numFmtId="0" fontId="3" fillId="0" borderId="1" applyNumberFormat="0">
      <alignment horizontal="right" vertical="top"/>
    </xf>
    <xf numFmtId="0" fontId="3" fillId="3" borderId="2" applyNumberFormat="0">
      <alignment horizontal="right" vertical="top"/>
    </xf>
    <xf numFmtId="0" fontId="3" fillId="7" borderId="2" applyNumberFormat="0">
      <alignment horizontal="right" vertical="top"/>
    </xf>
    <xf numFmtId="0" fontId="3" fillId="0" borderId="1" applyNumberFormat="0">
      <alignment horizontal="right" vertical="top"/>
    </xf>
    <xf numFmtId="0" fontId="3" fillId="7" borderId="2" applyNumberFormat="0">
      <alignment horizontal="right" vertical="top"/>
    </xf>
    <xf numFmtId="49" fontId="7" fillId="10" borderId="1">
      <alignment horizontal="left" vertical="top" wrapText="1"/>
    </xf>
    <xf numFmtId="49" fontId="3" fillId="0" borderId="1">
      <alignment horizontal="left" vertical="top" wrapText="1"/>
    </xf>
    <xf numFmtId="49" fontId="7" fillId="10" borderId="1">
      <alignment horizontal="left" vertical="top" wrapText="1"/>
    </xf>
    <xf numFmtId="164" fontId="9" fillId="0" borderId="0" applyFont="0" applyFill="0" applyBorder="0" applyAlignment="0" applyProtection="0"/>
    <xf numFmtId="0" fontId="4" fillId="9" borderId="1">
      <alignment horizontal="left" vertical="top" wrapText="1"/>
    </xf>
    <xf numFmtId="0" fontId="3" fillId="0" borderId="1">
      <alignment horizontal="left" vertical="top" wrapText="1"/>
    </xf>
    <xf numFmtId="0" fontId="9" fillId="0" borderId="1">
      <alignment horizontal="left" vertical="top" wrapText="1"/>
    </xf>
    <xf numFmtId="0" fontId="4" fillId="9" borderId="1">
      <alignment horizontal="left" vertical="top" wrapText="1"/>
    </xf>
    <xf numFmtId="0" fontId="3" fillId="0" borderId="1">
      <alignment horizontal="left" vertical="top" wrapText="1"/>
    </xf>
    <xf numFmtId="0" fontId="16" fillId="0" borderId="0"/>
    <xf numFmtId="0" fontId="3" fillId="0" borderId="0"/>
    <xf numFmtId="0" fontId="2" fillId="0" borderId="0"/>
    <xf numFmtId="0" fontId="21" fillId="0" borderId="0"/>
    <xf numFmtId="0" fontId="3" fillId="0" borderId="0"/>
    <xf numFmtId="0" fontId="21" fillId="0" borderId="0"/>
    <xf numFmtId="0" fontId="1" fillId="0" borderId="0"/>
    <xf numFmtId="0" fontId="4" fillId="0" borderId="0"/>
  </cellStyleXfs>
  <cellXfs count="186">
    <xf numFmtId="0" fontId="0" fillId="0" borderId="0" xfId="0"/>
    <xf numFmtId="0" fontId="10" fillId="0" borderId="0" xfId="0" applyFont="1" applyAlignment="1">
      <alignment vertical="center"/>
    </xf>
    <xf numFmtId="0" fontId="10" fillId="0" borderId="0" xfId="0" applyFont="1"/>
    <xf numFmtId="165" fontId="10" fillId="0" borderId="0" xfId="16" applyNumberFormat="1" applyFont="1" applyAlignment="1">
      <alignment vertical="center"/>
    </xf>
    <xf numFmtId="0" fontId="10" fillId="0" borderId="0" xfId="0" applyFont="1" applyAlignment="1">
      <alignment horizontal="left" vertical="center"/>
    </xf>
    <xf numFmtId="165" fontId="10" fillId="0" borderId="0" xfId="16" applyNumberFormat="1" applyFont="1" applyAlignment="1">
      <alignment horizontal="left" vertical="center"/>
    </xf>
    <xf numFmtId="165" fontId="10" fillId="0" borderId="0" xfId="17" applyNumberFormat="1" applyFont="1" applyAlignment="1" applyProtection="1">
      <alignment vertical="center"/>
      <protection locked="0"/>
    </xf>
    <xf numFmtId="165" fontId="10" fillId="0" borderId="0" xfId="17" applyNumberFormat="1" applyFont="1" applyAlignment="1">
      <alignment horizontal="left" vertical="center"/>
    </xf>
    <xf numFmtId="165" fontId="12" fillId="0" borderId="0" xfId="17" applyNumberFormat="1" applyFont="1" applyAlignment="1">
      <alignment horizontal="right" vertical="center"/>
    </xf>
    <xf numFmtId="165" fontId="13" fillId="0" borderId="3" xfId="4" applyNumberFormat="1" applyFont="1" applyFill="1" applyBorder="1" applyAlignment="1">
      <alignment horizontal="center" vertical="top"/>
    </xf>
    <xf numFmtId="165" fontId="10" fillId="0" borderId="3" xfId="5" applyNumberFormat="1" applyFont="1" applyBorder="1" applyAlignment="1">
      <alignment horizontal="center" vertical="top" wrapText="1"/>
    </xf>
    <xf numFmtId="0" fontId="10" fillId="0" borderId="3" xfId="8" applyFont="1" applyBorder="1" applyAlignment="1">
      <alignment horizontal="center" vertical="top" wrapText="1"/>
    </xf>
    <xf numFmtId="0" fontId="10" fillId="0" borderId="0" xfId="0" applyFont="1" applyAlignment="1">
      <alignment vertical="top"/>
    </xf>
    <xf numFmtId="165" fontId="10" fillId="0" borderId="3" xfId="27" applyNumberFormat="1" applyFont="1" applyFill="1" applyBorder="1" applyAlignment="1">
      <alignment horizontal="center" vertical="center" wrapText="1"/>
    </xf>
    <xf numFmtId="0" fontId="10" fillId="0" borderId="0" xfId="0" applyFont="1" applyAlignment="1">
      <alignment horizontal="center" vertical="center"/>
    </xf>
    <xf numFmtId="165" fontId="10" fillId="0" borderId="3" xfId="33" applyNumberFormat="1" applyFont="1" applyBorder="1" applyAlignment="1">
      <alignment horizontal="justify" vertical="center" wrapText="1"/>
    </xf>
    <xf numFmtId="4" fontId="10" fillId="0" borderId="3" xfId="2" applyNumberFormat="1" applyFont="1" applyBorder="1" applyAlignment="1">
      <alignment horizontal="right" vertical="center"/>
    </xf>
    <xf numFmtId="165" fontId="14" fillId="0" borderId="3" xfId="27" applyNumberFormat="1" applyFont="1" applyFill="1" applyBorder="1" applyAlignment="1">
      <alignment horizontal="center" vertical="center" wrapText="1"/>
    </xf>
    <xf numFmtId="165" fontId="14" fillId="0" borderId="3" xfId="33" applyNumberFormat="1" applyFont="1" applyBorder="1" applyAlignment="1">
      <alignment horizontal="left" vertical="center" wrapText="1"/>
    </xf>
    <xf numFmtId="4" fontId="14" fillId="0" borderId="3" xfId="2" applyNumberFormat="1" applyFont="1" applyBorder="1" applyAlignment="1">
      <alignment horizontal="right" vertical="center"/>
    </xf>
    <xf numFmtId="0" fontId="8" fillId="0" borderId="3" xfId="0" applyFont="1" applyBorder="1" applyAlignment="1">
      <alignment horizontal="center" vertical="center" wrapText="1"/>
    </xf>
    <xf numFmtId="0" fontId="8" fillId="0" borderId="3" xfId="0" applyFont="1" applyBorder="1" applyAlignment="1">
      <alignment horizontal="justify" vertical="center" wrapText="1"/>
    </xf>
    <xf numFmtId="0" fontId="10" fillId="0" borderId="0" xfId="0" applyFont="1" applyAlignment="1">
      <alignment horizontal="right" vertical="center"/>
    </xf>
    <xf numFmtId="0" fontId="10" fillId="0" borderId="3" xfId="36" applyFont="1" applyBorder="1"/>
    <xf numFmtId="0" fontId="14" fillId="0" borderId="3" xfId="36" applyFont="1" applyBorder="1" applyAlignment="1">
      <alignment horizontal="center" vertical="center" wrapText="1"/>
    </xf>
    <xf numFmtId="165" fontId="14" fillId="0" borderId="3" xfId="36" applyNumberFormat="1" applyFont="1" applyBorder="1" applyAlignment="1">
      <alignment horizontal="center" wrapText="1"/>
    </xf>
    <xf numFmtId="0" fontId="10" fillId="0" borderId="3" xfId="36" applyFont="1" applyBorder="1" applyAlignment="1">
      <alignment horizontal="center"/>
    </xf>
    <xf numFmtId="0" fontId="10" fillId="0" borderId="3" xfId="36" applyFont="1" applyBorder="1" applyAlignment="1">
      <alignment horizontal="justify" wrapText="1"/>
    </xf>
    <xf numFmtId="0" fontId="14" fillId="0" borderId="3" xfId="37" applyFont="1" applyBorder="1" applyAlignment="1">
      <alignment horizontal="left" wrapText="1"/>
    </xf>
    <xf numFmtId="0" fontId="15" fillId="0" borderId="0" xfId="36" applyFont="1"/>
    <xf numFmtId="165" fontId="15" fillId="0" borderId="0" xfId="36" applyNumberFormat="1" applyFont="1"/>
    <xf numFmtId="0" fontId="15" fillId="0" borderId="0" xfId="0" applyFont="1" applyAlignment="1">
      <alignment horizontal="justify"/>
    </xf>
    <xf numFmtId="0" fontId="10" fillId="0" borderId="0" xfId="0" applyFont="1" applyAlignment="1" applyProtection="1">
      <alignment horizontal="right"/>
      <protection hidden="1"/>
    </xf>
    <xf numFmtId="0" fontId="11" fillId="0" borderId="0" xfId="36" applyFont="1" applyAlignment="1">
      <alignment horizontal="center" vertical="center" wrapText="1"/>
    </xf>
    <xf numFmtId="0" fontId="13" fillId="0" borderId="0" xfId="38" applyFont="1" applyAlignment="1">
      <alignment horizontal="left" vertical="center" wrapText="1"/>
    </xf>
    <xf numFmtId="0" fontId="13" fillId="0" borderId="0" xfId="38" applyFont="1" applyAlignment="1">
      <alignment horizontal="center" vertical="center" wrapText="1"/>
    </xf>
    <xf numFmtId="0" fontId="18" fillId="0" borderId="0" xfId="38" applyFont="1"/>
    <xf numFmtId="0" fontId="13" fillId="0" borderId="0" xfId="38" applyFont="1" applyAlignment="1">
      <alignment horizontal="right" vertical="center" wrapText="1"/>
    </xf>
    <xf numFmtId="0" fontId="20" fillId="0" borderId="0" xfId="38" applyFont="1" applyAlignment="1">
      <alignment horizontal="left" vertical="center" wrapText="1"/>
    </xf>
    <xf numFmtId="0" fontId="20" fillId="0" borderId="0" xfId="38" applyFont="1" applyAlignment="1">
      <alignment horizontal="center" vertical="center" wrapText="1"/>
    </xf>
    <xf numFmtId="0" fontId="20" fillId="0" borderId="0" xfId="38" applyFont="1" applyAlignment="1">
      <alignment horizontal="right" vertical="center" wrapText="1"/>
    </xf>
    <xf numFmtId="0" fontId="13" fillId="0" borderId="10" xfId="38" applyFont="1" applyBorder="1" applyAlignment="1">
      <alignment horizontal="center" vertical="top" wrapText="1"/>
    </xf>
    <xf numFmtId="0" fontId="18" fillId="0" borderId="0" xfId="38" applyFont="1" applyAlignment="1">
      <alignment horizontal="left" vertical="center"/>
    </xf>
    <xf numFmtId="0" fontId="18" fillId="0" borderId="0" xfId="38" applyFont="1" applyAlignment="1">
      <alignment horizontal="center" vertical="center"/>
    </xf>
    <xf numFmtId="0" fontId="18" fillId="0" borderId="0" xfId="38" applyFont="1" applyAlignment="1">
      <alignment horizontal="right" vertical="center"/>
    </xf>
    <xf numFmtId="0" fontId="17" fillId="0" borderId="0" xfId="38" applyFont="1" applyAlignment="1">
      <alignment horizontal="center" vertical="center" wrapText="1"/>
    </xf>
    <xf numFmtId="166" fontId="8" fillId="0" borderId="0" xfId="39" applyNumberFormat="1" applyFont="1" applyAlignment="1" applyProtection="1">
      <alignment horizontal="center" vertical="center" wrapText="1"/>
      <protection hidden="1"/>
    </xf>
    <xf numFmtId="0" fontId="8" fillId="0" borderId="0" xfId="39" applyFont="1" applyAlignment="1" applyProtection="1">
      <alignment horizontal="center" vertical="center" wrapText="1"/>
      <protection hidden="1"/>
    </xf>
    <xf numFmtId="49" fontId="8" fillId="0" borderId="0" xfId="36" applyNumberFormat="1" applyFont="1" applyAlignment="1">
      <alignment horizontal="center" wrapText="1"/>
    </xf>
    <xf numFmtId="1" fontId="8" fillId="0" borderId="0" xfId="36" applyNumberFormat="1" applyFont="1" applyAlignment="1">
      <alignment horizontal="center" wrapText="1"/>
    </xf>
    <xf numFmtId="0" fontId="8" fillId="0" borderId="0" xfId="39" applyFont="1" applyAlignment="1" applyProtection="1">
      <alignment horizontal="justify" wrapText="1"/>
      <protection hidden="1"/>
    </xf>
    <xf numFmtId="2" fontId="10" fillId="0" borderId="0" xfId="39" applyNumberFormat="1" applyFont="1" applyAlignment="1" applyProtection="1">
      <alignment horizontal="left" vertical="center" wrapText="1"/>
      <protection hidden="1"/>
    </xf>
    <xf numFmtId="166" fontId="10" fillId="0" borderId="0" xfId="39" applyNumberFormat="1" applyFont="1" applyAlignment="1" applyProtection="1">
      <alignment horizontal="center" vertical="center" wrapText="1"/>
      <protection hidden="1"/>
    </xf>
    <xf numFmtId="0" fontId="10" fillId="0" borderId="0" xfId="39" applyFont="1" applyAlignment="1" applyProtection="1">
      <alignment horizontal="right" vertical="center" wrapText="1"/>
      <protection hidden="1"/>
    </xf>
    <xf numFmtId="0" fontId="10" fillId="0" borderId="0" xfId="39" applyFont="1" applyAlignment="1" applyProtection="1">
      <alignment horizontal="center" vertical="center" wrapText="1"/>
      <protection hidden="1"/>
    </xf>
    <xf numFmtId="0" fontId="10" fillId="0" borderId="0" xfId="39" applyFont="1" applyAlignment="1" applyProtection="1">
      <alignment horizontal="left" vertical="center" wrapText="1"/>
      <protection hidden="1"/>
    </xf>
    <xf numFmtId="0" fontId="10" fillId="0" borderId="0" xfId="39" applyFont="1" applyAlignment="1" applyProtection="1">
      <alignment horizontal="left" vertical="center"/>
      <protection hidden="1"/>
    </xf>
    <xf numFmtId="1" fontId="10" fillId="0" borderId="0" xfId="40" applyNumberFormat="1" applyFont="1" applyAlignment="1">
      <alignment horizontal="justify" wrapText="1"/>
    </xf>
    <xf numFmtId="49" fontId="10" fillId="0" borderId="0" xfId="36" applyNumberFormat="1" applyFont="1" applyAlignment="1">
      <alignment horizontal="center" wrapText="1"/>
    </xf>
    <xf numFmtId="1" fontId="10" fillId="0" borderId="0" xfId="36" applyNumberFormat="1" applyFont="1" applyAlignment="1">
      <alignment horizontal="center" wrapText="1"/>
    </xf>
    <xf numFmtId="1" fontId="10" fillId="0" borderId="0" xfId="36" applyNumberFormat="1" applyFont="1" applyAlignment="1">
      <alignment horizontal="justify" wrapText="1"/>
    </xf>
    <xf numFmtId="0" fontId="10" fillId="0" borderId="0" xfId="39" applyFont="1" applyAlignment="1" applyProtection="1">
      <alignment horizontal="justify" wrapText="1"/>
      <protection hidden="1"/>
    </xf>
    <xf numFmtId="1" fontId="10" fillId="0" borderId="0" xfId="37" applyNumberFormat="1" applyFont="1" applyAlignment="1">
      <alignment horizontal="justify" wrapText="1"/>
    </xf>
    <xf numFmtId="0" fontId="12" fillId="0" borderId="0" xfId="39" applyFont="1" applyAlignment="1" applyProtection="1">
      <alignment horizontal="justify" wrapText="1"/>
      <protection hidden="1"/>
    </xf>
    <xf numFmtId="0" fontId="10" fillId="0" borderId="0" xfId="39" applyFont="1" applyAlignment="1" applyProtection="1">
      <alignment horizontal="right" wrapText="1"/>
      <protection hidden="1"/>
    </xf>
    <xf numFmtId="0" fontId="10" fillId="0" borderId="0" xfId="39" applyFont="1" applyAlignment="1" applyProtection="1">
      <alignment horizontal="left" wrapText="1"/>
      <protection hidden="1"/>
    </xf>
    <xf numFmtId="1" fontId="10" fillId="0" borderId="0" xfId="36" applyNumberFormat="1" applyFont="1" applyAlignment="1">
      <alignment horizontal="left" wrapText="1"/>
    </xf>
    <xf numFmtId="0" fontId="10" fillId="0" borderId="0" xfId="36" applyFont="1" applyAlignment="1">
      <alignment horizontal="justify" wrapText="1"/>
    </xf>
    <xf numFmtId="49" fontId="10" fillId="0" borderId="0" xfId="39" applyNumberFormat="1" applyFont="1" applyAlignment="1" applyProtection="1">
      <alignment horizontal="justify" wrapText="1"/>
      <protection hidden="1"/>
    </xf>
    <xf numFmtId="0" fontId="14" fillId="0" borderId="0" xfId="36" applyFont="1" applyAlignment="1">
      <alignment horizontal="justify"/>
    </xf>
    <xf numFmtId="49" fontId="14" fillId="0" borderId="0" xfId="36" applyNumberFormat="1" applyFont="1" applyAlignment="1">
      <alignment horizontal="center"/>
    </xf>
    <xf numFmtId="0" fontId="14" fillId="0" borderId="0" xfId="36" applyFont="1" applyAlignment="1">
      <alignment horizontal="center"/>
    </xf>
    <xf numFmtId="0" fontId="14" fillId="0" borderId="0" xfId="36" applyFont="1"/>
    <xf numFmtId="0" fontId="17" fillId="0" borderId="0" xfId="38" applyFont="1" applyAlignment="1">
      <alignment horizontal="left" vertical="center" wrapText="1"/>
    </xf>
    <xf numFmtId="0" fontId="23" fillId="0" borderId="0" xfId="38" applyFont="1"/>
    <xf numFmtId="0" fontId="19" fillId="0" borderId="0" xfId="38" applyFont="1" applyAlignment="1">
      <alignment horizontal="left" vertical="center" wrapText="1"/>
    </xf>
    <xf numFmtId="0" fontId="19" fillId="0" borderId="0" xfId="38" applyFont="1" applyAlignment="1">
      <alignment horizontal="center" vertical="center" wrapText="1"/>
    </xf>
    <xf numFmtId="0" fontId="19" fillId="0" borderId="0" xfId="38" applyFont="1" applyAlignment="1">
      <alignment horizontal="right" vertical="center" wrapText="1"/>
    </xf>
    <xf numFmtId="167" fontId="8" fillId="0" borderId="0" xfId="39" applyNumberFormat="1" applyFont="1" applyAlignment="1" applyProtection="1">
      <alignment horizontal="center" vertical="center" wrapText="1"/>
      <protection hidden="1"/>
    </xf>
    <xf numFmtId="2" fontId="14" fillId="0" borderId="0" xfId="39" applyNumberFormat="1" applyFont="1" applyAlignment="1" applyProtection="1">
      <alignment horizontal="left" vertical="center" wrapText="1"/>
      <protection hidden="1"/>
    </xf>
    <xf numFmtId="167" fontId="14" fillId="0" borderId="0" xfId="39" applyNumberFormat="1" applyFont="1" applyAlignment="1" applyProtection="1">
      <alignment horizontal="center" vertical="center" wrapText="1"/>
      <protection hidden="1"/>
    </xf>
    <xf numFmtId="166" fontId="14" fillId="0" borderId="0" xfId="39" applyNumberFormat="1" applyFont="1" applyAlignment="1" applyProtection="1">
      <alignment horizontal="center" vertical="center" wrapText="1"/>
      <protection hidden="1"/>
    </xf>
    <xf numFmtId="0" fontId="14" fillId="0" borderId="0" xfId="39" applyFont="1" applyAlignment="1" applyProtection="1">
      <alignment horizontal="right" vertical="center" wrapText="1"/>
      <protection hidden="1"/>
    </xf>
    <xf numFmtId="0" fontId="14" fillId="0" borderId="0" xfId="39" applyFont="1" applyAlignment="1" applyProtection="1">
      <alignment horizontal="center" vertical="center" wrapText="1"/>
      <protection hidden="1"/>
    </xf>
    <xf numFmtId="0" fontId="14" fillId="0" borderId="0" xfId="39" applyFont="1" applyAlignment="1" applyProtection="1">
      <alignment horizontal="left" vertical="center" wrapText="1"/>
      <protection hidden="1"/>
    </xf>
    <xf numFmtId="0" fontId="14" fillId="0" borderId="0" xfId="39" applyFont="1" applyAlignment="1" applyProtection="1">
      <alignment horizontal="left" vertical="center"/>
      <protection hidden="1"/>
    </xf>
    <xf numFmtId="167" fontId="10" fillId="0" borderId="0" xfId="39" applyNumberFormat="1" applyFont="1" applyAlignment="1" applyProtection="1">
      <alignment horizontal="center" vertical="center" wrapText="1"/>
      <protection hidden="1"/>
    </xf>
    <xf numFmtId="167" fontId="10" fillId="0" borderId="0" xfId="39" applyNumberFormat="1" applyFont="1" applyAlignment="1" applyProtection="1">
      <alignment horizontal="center" wrapText="1"/>
      <protection hidden="1"/>
    </xf>
    <xf numFmtId="2" fontId="8" fillId="0" borderId="11" xfId="39" applyNumberFormat="1" applyFont="1" applyBorder="1" applyAlignment="1" applyProtection="1">
      <alignment horizontal="justify" vertical="center" wrapText="1"/>
      <protection hidden="1"/>
    </xf>
    <xf numFmtId="49" fontId="8" fillId="0" borderId="11" xfId="39" applyNumberFormat="1" applyFont="1" applyBorder="1" applyAlignment="1" applyProtection="1">
      <alignment horizontal="center" vertical="center" wrapText="1"/>
      <protection hidden="1"/>
    </xf>
    <xf numFmtId="0" fontId="8" fillId="0" borderId="11" xfId="39" applyFont="1" applyBorder="1" applyAlignment="1" applyProtection="1">
      <alignment horizontal="center" vertical="center" wrapText="1"/>
      <protection hidden="1"/>
    </xf>
    <xf numFmtId="167" fontId="8" fillId="0" borderId="11" xfId="39" applyNumberFormat="1" applyFont="1" applyBorder="1" applyAlignment="1" applyProtection="1">
      <alignment horizontal="center" vertical="center" wrapText="1"/>
      <protection hidden="1"/>
    </xf>
    <xf numFmtId="166" fontId="8" fillId="0" borderId="11" xfId="39" applyNumberFormat="1" applyFont="1" applyBorder="1" applyAlignment="1" applyProtection="1">
      <alignment horizontal="center" vertical="center" wrapText="1"/>
      <protection hidden="1"/>
    </xf>
    <xf numFmtId="4" fontId="8" fillId="0" borderId="11" xfId="39" applyNumberFormat="1" applyFont="1" applyBorder="1" applyAlignment="1" applyProtection="1">
      <alignment vertical="center" wrapText="1"/>
      <protection hidden="1"/>
    </xf>
    <xf numFmtId="2" fontId="8" fillId="0" borderId="0" xfId="39" applyNumberFormat="1" applyFont="1" applyAlignment="1" applyProtection="1">
      <alignment horizontal="justify" vertical="center" wrapText="1"/>
      <protection hidden="1"/>
    </xf>
    <xf numFmtId="49" fontId="8" fillId="0" borderId="0" xfId="39" applyNumberFormat="1" applyFont="1" applyAlignment="1" applyProtection="1">
      <alignment horizontal="center" vertical="center" wrapText="1"/>
      <protection hidden="1"/>
    </xf>
    <xf numFmtId="4" fontId="8" fillId="0" borderId="0" xfId="39" applyNumberFormat="1" applyFont="1" applyAlignment="1" applyProtection="1">
      <alignment vertical="center" wrapText="1"/>
      <protection hidden="1"/>
    </xf>
    <xf numFmtId="166" fontId="10" fillId="0" borderId="0" xfId="41" applyNumberFormat="1" applyFont="1" applyAlignment="1" applyProtection="1">
      <alignment horizontal="justify" vertical="center" wrapText="1"/>
      <protection hidden="1"/>
    </xf>
    <xf numFmtId="166" fontId="10" fillId="0" borderId="0" xfId="41" applyNumberFormat="1" applyFont="1" applyAlignment="1" applyProtection="1">
      <alignment horizontal="center" vertical="center"/>
      <protection hidden="1"/>
    </xf>
    <xf numFmtId="166" fontId="10" fillId="0" borderId="0" xfId="41" applyNumberFormat="1" applyFont="1" applyAlignment="1" applyProtection="1">
      <alignment horizontal="right" vertical="center"/>
      <protection hidden="1"/>
    </xf>
    <xf numFmtId="1" fontId="10" fillId="0" borderId="0" xfId="41" applyNumberFormat="1" applyFont="1" applyAlignment="1" applyProtection="1">
      <alignment horizontal="center" vertical="center"/>
      <protection hidden="1"/>
    </xf>
    <xf numFmtId="168" fontId="10" fillId="0" borderId="0" xfId="41" applyNumberFormat="1" applyFont="1" applyAlignment="1" applyProtection="1">
      <alignment horizontal="left" vertical="center"/>
      <protection hidden="1"/>
    </xf>
    <xf numFmtId="167" fontId="10" fillId="0" borderId="0" xfId="41" applyNumberFormat="1" applyFont="1" applyAlignment="1" applyProtection="1">
      <alignment horizontal="center" vertical="center"/>
      <protection hidden="1"/>
    </xf>
    <xf numFmtId="169" fontId="10" fillId="0" borderId="0" xfId="41" applyNumberFormat="1" applyFont="1" applyAlignment="1" applyProtection="1">
      <alignment horizontal="right"/>
      <protection hidden="1"/>
    </xf>
    <xf numFmtId="49" fontId="10" fillId="11" borderId="0" xfId="36" applyNumberFormat="1" applyFont="1" applyFill="1" applyAlignment="1">
      <alignment horizontal="center" wrapText="1"/>
    </xf>
    <xf numFmtId="49" fontId="10" fillId="0" borderId="0" xfId="41" applyNumberFormat="1" applyFont="1" applyAlignment="1" applyProtection="1">
      <alignment horizontal="left" vertical="center"/>
      <protection hidden="1"/>
    </xf>
    <xf numFmtId="168" fontId="10" fillId="0" borderId="0" xfId="41" applyNumberFormat="1" applyFont="1" applyAlignment="1" applyProtection="1">
      <alignment horizontal="center" vertical="center"/>
      <protection hidden="1"/>
    </xf>
    <xf numFmtId="169" fontId="10" fillId="0" borderId="0" xfId="41" applyNumberFormat="1" applyFont="1" applyAlignment="1" applyProtection="1">
      <alignment horizontal="right" vertical="center"/>
      <protection hidden="1"/>
    </xf>
    <xf numFmtId="0" fontId="10" fillId="0" borderId="0" xfId="38" applyFont="1" applyAlignment="1">
      <alignment horizontal="justify" wrapText="1"/>
    </xf>
    <xf numFmtId="0" fontId="10" fillId="0" borderId="0" xfId="38" applyFont="1" applyAlignment="1">
      <alignment horizontal="justify"/>
    </xf>
    <xf numFmtId="0" fontId="15" fillId="11" borderId="0" xfId="0" applyFont="1" applyFill="1" applyAlignment="1">
      <alignment vertical="center"/>
    </xf>
    <xf numFmtId="0" fontId="0" fillId="11" borderId="0" xfId="0" applyFill="1" applyAlignment="1">
      <alignment vertical="center"/>
    </xf>
    <xf numFmtId="0" fontId="10" fillId="11" borderId="0" xfId="0" applyFont="1" applyFill="1" applyAlignment="1">
      <alignment vertical="center"/>
    </xf>
    <xf numFmtId="0" fontId="12" fillId="11" borderId="0" xfId="0" applyFont="1" applyFill="1" applyAlignment="1">
      <alignment horizontal="right"/>
    </xf>
    <xf numFmtId="0" fontId="10" fillId="11" borderId="3" xfId="0" applyFont="1" applyFill="1" applyBorder="1" applyAlignment="1" applyProtection="1">
      <alignment horizontal="center" vertical="top" wrapText="1"/>
      <protection locked="0"/>
    </xf>
    <xf numFmtId="0" fontId="12" fillId="11" borderId="3" xfId="0" applyFont="1" applyFill="1" applyBorder="1" applyAlignment="1">
      <alignment horizontal="center" vertical="center"/>
    </xf>
    <xf numFmtId="0" fontId="10" fillId="11" borderId="3" xfId="0" applyFont="1" applyFill="1" applyBorder="1" applyAlignment="1" applyProtection="1">
      <alignment vertical="center" wrapText="1"/>
      <protection locked="0"/>
    </xf>
    <xf numFmtId="4" fontId="10" fillId="11" borderId="3" xfId="0" applyNumberFormat="1" applyFont="1" applyFill="1" applyBorder="1" applyAlignment="1">
      <alignment vertical="center"/>
    </xf>
    <xf numFmtId="0" fontId="12" fillId="11" borderId="3" xfId="0" applyFont="1" applyFill="1" applyBorder="1" applyAlignment="1" applyProtection="1">
      <alignment horizontal="center" vertical="center" wrapText="1"/>
      <protection locked="0"/>
    </xf>
    <xf numFmtId="4" fontId="10" fillId="11" borderId="3" xfId="0" applyNumberFormat="1" applyFont="1" applyFill="1" applyBorder="1" applyAlignment="1" applyProtection="1">
      <alignment horizontal="right" vertical="center" wrapText="1"/>
      <protection locked="0"/>
    </xf>
    <xf numFmtId="0" fontId="13" fillId="11" borderId="3" xfId="0" applyFont="1" applyFill="1" applyBorder="1" applyAlignment="1">
      <alignment vertical="center" wrapText="1"/>
    </xf>
    <xf numFmtId="165" fontId="0" fillId="11" borderId="0" xfId="0" applyNumberFormat="1" applyFill="1" applyAlignment="1">
      <alignment vertical="center"/>
    </xf>
    <xf numFmtId="0" fontId="0" fillId="0" borderId="0" xfId="0" applyAlignment="1">
      <alignment vertical="center"/>
    </xf>
    <xf numFmtId="4" fontId="10" fillId="0" borderId="3" xfId="36" applyNumberFormat="1" applyFont="1" applyBorder="1" applyAlignment="1">
      <alignment horizontal="center"/>
    </xf>
    <xf numFmtId="4" fontId="14" fillId="0" borderId="3" xfId="36" applyNumberFormat="1" applyFont="1" applyBorder="1" applyAlignment="1">
      <alignment horizontal="center"/>
    </xf>
    <xf numFmtId="4" fontId="10" fillId="0" borderId="0" xfId="39" applyNumberFormat="1" applyFont="1" applyAlignment="1" applyProtection="1">
      <alignment vertical="center" wrapText="1"/>
      <protection hidden="1"/>
    </xf>
    <xf numFmtId="4" fontId="10" fillId="0" borderId="0" xfId="36" applyNumberFormat="1" applyFont="1"/>
    <xf numFmtId="4" fontId="10" fillId="0" borderId="0" xfId="36" applyNumberFormat="1" applyFont="1" applyAlignment="1">
      <alignment horizontal="right" wrapText="1"/>
    </xf>
    <xf numFmtId="4" fontId="14" fillId="0" borderId="0" xfId="36" applyNumberFormat="1" applyFont="1"/>
    <xf numFmtId="4" fontId="14" fillId="0" borderId="0" xfId="39" applyNumberFormat="1" applyFont="1" applyAlignment="1" applyProtection="1">
      <alignment vertical="center" wrapText="1"/>
      <protection hidden="1"/>
    </xf>
    <xf numFmtId="4" fontId="10" fillId="0" borderId="0" xfId="38" applyNumberFormat="1" applyFont="1" applyAlignment="1">
      <alignment horizontal="right"/>
    </xf>
    <xf numFmtId="4" fontId="18" fillId="0" borderId="0" xfId="38" applyNumberFormat="1" applyFont="1" applyAlignment="1">
      <alignment horizontal="right" vertical="center"/>
    </xf>
    <xf numFmtId="165" fontId="10" fillId="0" borderId="0" xfId="36" applyNumberFormat="1" applyFont="1" applyAlignment="1">
      <alignment horizontal="right"/>
    </xf>
    <xf numFmtId="4" fontId="18" fillId="0" borderId="0" xfId="38" applyNumberFormat="1" applyFont="1"/>
    <xf numFmtId="0" fontId="13" fillId="0" borderId="10" xfId="42" applyFont="1" applyBorder="1" applyAlignment="1">
      <alignment horizontal="center" vertical="top" wrapText="1"/>
    </xf>
    <xf numFmtId="0" fontId="18" fillId="0" borderId="0" xfId="42" applyFont="1" applyAlignment="1">
      <alignment horizontal="left" vertical="center"/>
    </xf>
    <xf numFmtId="0" fontId="18" fillId="0" borderId="0" xfId="42" applyFont="1" applyAlignment="1">
      <alignment horizontal="center" vertical="center"/>
    </xf>
    <xf numFmtId="4" fontId="18" fillId="0" borderId="0" xfId="42" applyNumberFormat="1" applyFont="1" applyAlignment="1">
      <alignment horizontal="right" vertical="center"/>
    </xf>
    <xf numFmtId="0" fontId="18" fillId="0" borderId="0" xfId="42" applyFont="1" applyAlignment="1">
      <alignment horizontal="right"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4" fontId="25" fillId="0" borderId="0" xfId="0" applyNumberFormat="1" applyFont="1" applyAlignment="1">
      <alignment horizontal="right" vertical="center" wrapText="1"/>
    </xf>
    <xf numFmtId="0" fontId="15" fillId="0" borderId="0" xfId="0" applyFont="1" applyAlignment="1">
      <alignment horizontal="justify" wrapText="1"/>
    </xf>
    <xf numFmtId="165" fontId="10" fillId="0" borderId="3" xfId="35" applyNumberFormat="1" applyFont="1" applyBorder="1" applyAlignment="1">
      <alignment horizontal="justify" vertical="center" wrapText="1"/>
    </xf>
    <xf numFmtId="165" fontId="10" fillId="11" borderId="3" xfId="27" applyNumberFormat="1" applyFont="1" applyFill="1" applyBorder="1" applyAlignment="1">
      <alignment horizontal="center" vertical="center" wrapText="1"/>
    </xf>
    <xf numFmtId="165" fontId="10" fillId="11" borderId="3" xfId="35" applyNumberFormat="1" applyFont="1" applyFill="1" applyBorder="1" applyAlignment="1">
      <alignment horizontal="justify" vertical="center" wrapText="1"/>
    </xf>
    <xf numFmtId="4" fontId="10" fillId="11" borderId="3" xfId="2" applyNumberFormat="1" applyFont="1" applyFill="1" applyBorder="1" applyAlignment="1">
      <alignment horizontal="right" vertical="center"/>
    </xf>
    <xf numFmtId="0" fontId="13" fillId="0" borderId="0" xfId="38" applyFont="1" applyAlignment="1">
      <alignment horizontal="justify" vertical="top" wrapText="1"/>
    </xf>
    <xf numFmtId="4" fontId="10" fillId="12" borderId="0" xfId="36" applyNumberFormat="1" applyFont="1" applyFill="1" applyAlignment="1">
      <alignment horizontal="right" wrapText="1"/>
    </xf>
    <xf numFmtId="49" fontId="10" fillId="0" borderId="0" xfId="36" applyNumberFormat="1" applyFont="1" applyAlignment="1">
      <alignment horizontal="center" wrapText="1"/>
    </xf>
    <xf numFmtId="1" fontId="10" fillId="0" borderId="0" xfId="36" applyNumberFormat="1" applyFont="1" applyAlignment="1">
      <alignment horizontal="center" wrapText="1"/>
    </xf>
    <xf numFmtId="4" fontId="8" fillId="0" borderId="0" xfId="36" applyNumberFormat="1" applyFont="1" applyAlignment="1">
      <alignment horizontal="right" wrapText="1"/>
    </xf>
    <xf numFmtId="0" fontId="10" fillId="0" borderId="0" xfId="0" applyFont="1" applyAlignment="1">
      <alignment horizontal="center" vertical="center"/>
    </xf>
    <xf numFmtId="165" fontId="11" fillId="0" borderId="0" xfId="0" applyNumberFormat="1" applyFont="1" applyAlignment="1" applyProtection="1">
      <alignment horizontal="center" vertical="center" wrapText="1"/>
      <protection locked="0"/>
    </xf>
    <xf numFmtId="0" fontId="10" fillId="0" borderId="0" xfId="0" applyFont="1" applyAlignment="1" applyProtection="1">
      <alignment horizontal="center"/>
      <protection hidden="1"/>
    </xf>
    <xf numFmtId="165" fontId="11" fillId="0" borderId="0" xfId="17" applyNumberFormat="1" applyFont="1" applyAlignment="1" applyProtection="1">
      <alignment horizontal="center" vertical="center" wrapText="1"/>
      <protection locked="0"/>
    </xf>
    <xf numFmtId="0" fontId="15" fillId="0" borderId="0" xfId="0" applyFont="1" applyAlignment="1">
      <alignment horizontal="justify" wrapText="1"/>
    </xf>
    <xf numFmtId="0" fontId="15" fillId="11" borderId="0" xfId="0" applyFont="1" applyFill="1" applyAlignment="1">
      <alignment horizontal="justify" wrapText="1"/>
    </xf>
    <xf numFmtId="0" fontId="11" fillId="0" borderId="0" xfId="36" applyFont="1" applyAlignment="1">
      <alignment horizontal="center" vertical="center" wrapText="1"/>
    </xf>
    <xf numFmtId="0" fontId="15" fillId="11" borderId="0" xfId="0" quotePrefix="1" applyFont="1" applyFill="1" applyAlignment="1">
      <alignment horizontal="justify" wrapText="1"/>
    </xf>
    <xf numFmtId="49" fontId="10" fillId="0" borderId="0" xfId="36" applyNumberFormat="1" applyFont="1" applyAlignment="1">
      <alignment horizontal="center" wrapText="1"/>
    </xf>
    <xf numFmtId="1" fontId="10" fillId="0" borderId="0" xfId="36" applyNumberFormat="1" applyFont="1" applyAlignment="1">
      <alignment horizontal="center" wrapText="1"/>
    </xf>
    <xf numFmtId="0" fontId="13" fillId="0" borderId="0" xfId="38" applyFont="1" applyAlignment="1">
      <alignment horizontal="center" vertical="center" wrapText="1"/>
    </xf>
    <xf numFmtId="0" fontId="24" fillId="0" borderId="0" xfId="38" applyFont="1" applyAlignment="1">
      <alignment horizontal="center" vertical="center" wrapText="1"/>
    </xf>
    <xf numFmtId="0" fontId="13" fillId="0" borderId="5" xfId="42" applyFont="1" applyBorder="1" applyAlignment="1">
      <alignment horizontal="center" vertical="top" wrapText="1"/>
    </xf>
    <xf numFmtId="0" fontId="13" fillId="0" borderId="9" xfId="42" applyFont="1" applyBorder="1" applyAlignment="1">
      <alignment horizontal="center" vertical="top" wrapText="1"/>
    </xf>
    <xf numFmtId="0" fontId="13" fillId="0" borderId="6" xfId="42" applyFont="1" applyBorder="1" applyAlignment="1">
      <alignment horizontal="center" vertical="top" wrapText="1"/>
    </xf>
    <xf numFmtId="0" fontId="13" fillId="0" borderId="7" xfId="42" applyFont="1" applyBorder="1" applyAlignment="1">
      <alignment horizontal="center" vertical="top" wrapText="1"/>
    </xf>
    <xf numFmtId="0" fontId="13" fillId="0" borderId="8" xfId="42" applyFont="1" applyBorder="1" applyAlignment="1">
      <alignment horizontal="center" vertical="top" wrapText="1"/>
    </xf>
    <xf numFmtId="0" fontId="19" fillId="0" borderId="0" xfId="38" applyFont="1" applyAlignment="1">
      <alignment horizontal="center" vertical="center" wrapText="1"/>
    </xf>
    <xf numFmtId="0" fontId="13" fillId="0" borderId="4" xfId="38" applyFont="1" applyBorder="1" applyAlignment="1">
      <alignment horizontal="right" vertical="top" wrapText="1"/>
    </xf>
    <xf numFmtId="0" fontId="13" fillId="0" borderId="6" xfId="38" applyFont="1" applyBorder="1" applyAlignment="1">
      <alignment horizontal="center" vertical="top" wrapText="1"/>
    </xf>
    <xf numFmtId="0" fontId="13" fillId="0" borderId="7" xfId="38" applyFont="1" applyBorder="1" applyAlignment="1">
      <alignment horizontal="center" vertical="top" wrapText="1"/>
    </xf>
    <xf numFmtId="0" fontId="13" fillId="0" borderId="8" xfId="38" applyFont="1" applyBorder="1" applyAlignment="1">
      <alignment horizontal="center" vertical="top" wrapText="1"/>
    </xf>
    <xf numFmtId="0" fontId="22" fillId="0" borderId="0" xfId="38" applyFont="1" applyAlignment="1">
      <alignment horizontal="right" vertical="top" wrapText="1"/>
    </xf>
    <xf numFmtId="0" fontId="17" fillId="0" borderId="0" xfId="38" applyFont="1" applyAlignment="1">
      <alignment horizontal="center" vertical="center"/>
    </xf>
    <xf numFmtId="0" fontId="17" fillId="0" borderId="0" xfId="38" applyFont="1" applyAlignment="1">
      <alignment horizontal="center" vertical="center" wrapText="1"/>
    </xf>
    <xf numFmtId="0" fontId="13" fillId="0" borderId="0" xfId="38" applyFont="1" applyAlignment="1">
      <alignment horizontal="right" vertical="top" wrapText="1"/>
    </xf>
    <xf numFmtId="0" fontId="13" fillId="0" borderId="5" xfId="38" applyFont="1" applyBorder="1" applyAlignment="1">
      <alignment horizontal="center" vertical="top" wrapText="1"/>
    </xf>
    <xf numFmtId="0" fontId="13" fillId="0" borderId="9" xfId="38" applyFont="1" applyBorder="1" applyAlignment="1">
      <alignment horizontal="center" vertical="top" wrapText="1"/>
    </xf>
    <xf numFmtId="49" fontId="17" fillId="0" borderId="0" xfId="38" applyNumberFormat="1" applyFont="1" applyAlignment="1">
      <alignment horizontal="center" vertical="center"/>
    </xf>
    <xf numFmtId="0" fontId="13" fillId="0" borderId="0" xfId="38" applyFont="1" applyAlignment="1">
      <alignment horizontal="center" vertical="center"/>
    </xf>
    <xf numFmtId="0" fontId="10" fillId="11" borderId="0" xfId="38" applyFont="1" applyFill="1" applyAlignment="1" applyProtection="1">
      <alignment horizontal="center"/>
      <protection hidden="1"/>
    </xf>
    <xf numFmtId="0" fontId="10" fillId="11" borderId="0" xfId="0" applyFont="1" applyFill="1" applyAlignment="1">
      <alignment horizontal="center" vertical="center"/>
    </xf>
    <xf numFmtId="0" fontId="11" fillId="11" borderId="0" xfId="0" applyFont="1" applyFill="1" applyAlignment="1" applyProtection="1">
      <alignment horizontal="center" vertical="center" wrapText="1"/>
      <protection locked="0"/>
    </xf>
    <xf numFmtId="0" fontId="11" fillId="11" borderId="0" xfId="0" applyFont="1" applyFill="1" applyAlignment="1">
      <alignment horizontal="center" vertical="center" wrapText="1"/>
    </xf>
  </cellXfs>
  <cellStyles count="44">
    <cellStyle name="Данные (редактируемые)" xfId="1" xr:uid="{00000000-0005-0000-0000-000000000000}"/>
    <cellStyle name="Данные (только для чтения)" xfId="2" xr:uid="{00000000-0005-0000-0000-000001000000}"/>
    <cellStyle name="Данные для удаления" xfId="3" xr:uid="{00000000-0005-0000-0000-000002000000}"/>
    <cellStyle name="Заголовки полей" xfId="4" xr:uid="{00000000-0005-0000-0000-000003000000}"/>
    <cellStyle name="Заголовки полей [печать]" xfId="5" xr:uid="{00000000-0005-0000-0000-000004000000}"/>
    <cellStyle name="Заголовки полей_431_1917_Доходы" xfId="6" xr:uid="{00000000-0005-0000-0000-000005000000}"/>
    <cellStyle name="Заголовок меры" xfId="7" xr:uid="{00000000-0005-0000-0000-000006000000}"/>
    <cellStyle name="Заголовок показателя [печать]" xfId="8" xr:uid="{00000000-0005-0000-0000-000007000000}"/>
    <cellStyle name="Заголовок показателя константы" xfId="9" xr:uid="{00000000-0005-0000-0000-000008000000}"/>
    <cellStyle name="Заголовок результата расчета" xfId="10" xr:uid="{00000000-0005-0000-0000-000009000000}"/>
    <cellStyle name="Заголовок свободного показателя" xfId="11" xr:uid="{00000000-0005-0000-0000-00000A000000}"/>
    <cellStyle name="Значение фильтра" xfId="12" xr:uid="{00000000-0005-0000-0000-00000B000000}"/>
    <cellStyle name="Значение фильтра [печать]" xfId="13" xr:uid="{00000000-0005-0000-0000-00000C000000}"/>
    <cellStyle name="Значение фильтра_431_1917_Доходы" xfId="14" xr:uid="{00000000-0005-0000-0000-00000D000000}"/>
    <cellStyle name="Информация о задаче" xfId="15" xr:uid="{00000000-0005-0000-0000-00000E000000}"/>
    <cellStyle name="Обычный" xfId="0" builtinId="0"/>
    <cellStyle name="Обычный 2" xfId="36" xr:uid="{00000000-0005-0000-0000-000010000000}"/>
    <cellStyle name="Обычный 2 2" xfId="39" xr:uid="{00000000-0005-0000-0000-000011000000}"/>
    <cellStyle name="Обычный 2 2 2" xfId="41" xr:uid="{00000000-0005-0000-0000-000012000000}"/>
    <cellStyle name="Обычный 3" xfId="38" xr:uid="{00000000-0005-0000-0000-000013000000}"/>
    <cellStyle name="Обычный 3 2 2" xfId="42" xr:uid="{00000000-0005-0000-0000-000014000000}"/>
    <cellStyle name="Обычный 4" xfId="43" xr:uid="{00000000-0005-0000-0000-000015000000}"/>
    <cellStyle name="Обычный_431_1917_Доходы" xfId="16" xr:uid="{00000000-0005-0000-0000-000016000000}"/>
    <cellStyle name="Обычный_Прил3" xfId="37" xr:uid="{00000000-0005-0000-0000-000017000000}"/>
    <cellStyle name="Обычный_Прил4" xfId="40" xr:uid="{00000000-0005-0000-0000-000018000000}"/>
    <cellStyle name="Обычный_Уточнение_3_Доходы_пр-37н" xfId="17" xr:uid="{00000000-0005-0000-0000-000019000000}"/>
    <cellStyle name="Отдельная ячейка" xfId="18" xr:uid="{00000000-0005-0000-0000-00001A000000}"/>
    <cellStyle name="Отдельная ячейка - константа" xfId="19" xr:uid="{00000000-0005-0000-0000-00001B000000}"/>
    <cellStyle name="Отдельная ячейка - константа [печать]" xfId="20" xr:uid="{00000000-0005-0000-0000-00001C000000}"/>
    <cellStyle name="Отдельная ячейка - константа_431_1917_Доходы" xfId="21" xr:uid="{00000000-0005-0000-0000-00001D000000}"/>
    <cellStyle name="Отдельная ячейка [печать]" xfId="22" xr:uid="{00000000-0005-0000-0000-00001E000000}"/>
    <cellStyle name="Отдельная ячейка_431_1917_Доходы" xfId="23" xr:uid="{00000000-0005-0000-0000-00001F000000}"/>
    <cellStyle name="Отдельная ячейка-результат" xfId="24" xr:uid="{00000000-0005-0000-0000-000020000000}"/>
    <cellStyle name="Отдельная ячейка-результат [печать]" xfId="25" xr:uid="{00000000-0005-0000-0000-000021000000}"/>
    <cellStyle name="Отдельная ячейка-результат_431_1917_Доходы" xfId="26" xr:uid="{00000000-0005-0000-0000-000022000000}"/>
    <cellStyle name="Свойства элементов измерения" xfId="27" xr:uid="{00000000-0005-0000-0000-000023000000}"/>
    <cellStyle name="Свойства элементов измерения [печать]" xfId="28" xr:uid="{00000000-0005-0000-0000-000024000000}"/>
    <cellStyle name="Свойства элементов измерения_431_1917_Доходы" xfId="29" xr:uid="{00000000-0005-0000-0000-000025000000}"/>
    <cellStyle name="Финансовый 2" xfId="30" xr:uid="{00000000-0005-0000-0000-000026000000}"/>
    <cellStyle name="Элементы осей" xfId="31" xr:uid="{00000000-0005-0000-0000-000027000000}"/>
    <cellStyle name="Элементы осей [печать]" xfId="32" xr:uid="{00000000-0005-0000-0000-000028000000}"/>
    <cellStyle name="Элементы осей [печать] 2" xfId="33" xr:uid="{00000000-0005-0000-0000-000029000000}"/>
    <cellStyle name="Элементы осей [печать] 2 2" xfId="35" xr:uid="{00000000-0005-0000-0000-00002A000000}"/>
    <cellStyle name="Элементы осей_431_1917_Доходы" xfId="34" xr:uid="{00000000-0005-0000-0000-00002B000000}"/>
  </cellStyles>
  <dxfs count="0"/>
  <tableStyles count="0" defaultTableStyle="TableStyleMedium2" defaultPivotStyle="PivotStyleLight16"/>
  <colors>
    <mruColors>
      <color rgb="FF00FFFF"/>
      <color rgb="FF99FF99"/>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2895600</xdr:colOff>
      <xdr:row>20</xdr:row>
      <xdr:rowOff>0</xdr:rowOff>
    </xdr:from>
    <xdr:to>
      <xdr:col>1</xdr:col>
      <xdr:colOff>2971800</xdr:colOff>
      <xdr:row>21</xdr:row>
      <xdr:rowOff>201930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181350" y="5114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21</xdr:row>
      <xdr:rowOff>0</xdr:rowOff>
    </xdr:from>
    <xdr:to>
      <xdr:col>1</xdr:col>
      <xdr:colOff>2971800</xdr:colOff>
      <xdr:row>21</xdr:row>
      <xdr:rowOff>200025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3181350" y="5314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22</xdr:row>
      <xdr:rowOff>0</xdr:rowOff>
    </xdr:from>
    <xdr:to>
      <xdr:col>1</xdr:col>
      <xdr:colOff>2971800</xdr:colOff>
      <xdr:row>22</xdr:row>
      <xdr:rowOff>200025</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3181350" y="5915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23</xdr:row>
      <xdr:rowOff>0</xdr:rowOff>
    </xdr:from>
    <xdr:to>
      <xdr:col>1</xdr:col>
      <xdr:colOff>2971800</xdr:colOff>
      <xdr:row>23</xdr:row>
      <xdr:rowOff>200025</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181350" y="11115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24</xdr:row>
      <xdr:rowOff>0</xdr:rowOff>
    </xdr:from>
    <xdr:to>
      <xdr:col>1</xdr:col>
      <xdr:colOff>2971800</xdr:colOff>
      <xdr:row>25</xdr:row>
      <xdr:rowOff>1905</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181350" y="11715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29</xdr:row>
      <xdr:rowOff>0</xdr:rowOff>
    </xdr:from>
    <xdr:to>
      <xdr:col>1</xdr:col>
      <xdr:colOff>2971800</xdr:colOff>
      <xdr:row>30</xdr:row>
      <xdr:rowOff>0</xdr:rowOff>
    </xdr:to>
    <xdr:sp macro="" textlink="">
      <xdr:nvSpPr>
        <xdr:cNvPr id="7" name="Text Box 1">
          <a:extLst>
            <a:ext uri="{FF2B5EF4-FFF2-40B4-BE49-F238E27FC236}">
              <a16:creationId xmlns:a16="http://schemas.microsoft.com/office/drawing/2014/main" id="{00000000-0008-0000-0100-000007000000}"/>
            </a:ext>
          </a:extLst>
        </xdr:cNvPr>
        <xdr:cNvSpPr txBox="1">
          <a:spLocks noChangeArrowheads="1"/>
        </xdr:cNvSpPr>
      </xdr:nvSpPr>
      <xdr:spPr bwMode="auto">
        <a:xfrm>
          <a:off x="3181350" y="13515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29</xdr:row>
      <xdr:rowOff>0</xdr:rowOff>
    </xdr:from>
    <xdr:to>
      <xdr:col>1</xdr:col>
      <xdr:colOff>2971800</xdr:colOff>
      <xdr:row>30</xdr:row>
      <xdr:rowOff>0</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3181350" y="13515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29</xdr:row>
      <xdr:rowOff>0</xdr:rowOff>
    </xdr:from>
    <xdr:to>
      <xdr:col>1</xdr:col>
      <xdr:colOff>2971800</xdr:colOff>
      <xdr:row>30</xdr:row>
      <xdr:rowOff>0</xdr:rowOff>
    </xdr:to>
    <xdr:sp macro="" textlink="">
      <xdr:nvSpPr>
        <xdr:cNvPr id="9" name="Text Box 1">
          <a:extLst>
            <a:ext uri="{FF2B5EF4-FFF2-40B4-BE49-F238E27FC236}">
              <a16:creationId xmlns:a16="http://schemas.microsoft.com/office/drawing/2014/main" id="{00000000-0008-0000-0100-000009000000}"/>
            </a:ext>
          </a:extLst>
        </xdr:cNvPr>
        <xdr:cNvSpPr txBox="1">
          <a:spLocks noChangeArrowheads="1"/>
        </xdr:cNvSpPr>
      </xdr:nvSpPr>
      <xdr:spPr bwMode="auto">
        <a:xfrm>
          <a:off x="3181350" y="13515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25</xdr:row>
      <xdr:rowOff>0</xdr:rowOff>
    </xdr:from>
    <xdr:to>
      <xdr:col>1</xdr:col>
      <xdr:colOff>2971800</xdr:colOff>
      <xdr:row>26</xdr:row>
      <xdr:rowOff>0</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181350" y="12115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26</xdr:row>
      <xdr:rowOff>0</xdr:rowOff>
    </xdr:from>
    <xdr:to>
      <xdr:col>1</xdr:col>
      <xdr:colOff>2971800</xdr:colOff>
      <xdr:row>27</xdr:row>
      <xdr:rowOff>0</xdr:rowOff>
    </xdr:to>
    <xdr:sp macro="" textlink="">
      <xdr:nvSpPr>
        <xdr:cNvPr id="11" name="Text Box 1">
          <a:extLst>
            <a:ext uri="{FF2B5EF4-FFF2-40B4-BE49-F238E27FC236}">
              <a16:creationId xmlns:a16="http://schemas.microsoft.com/office/drawing/2014/main" id="{00000000-0008-0000-0100-00000B000000}"/>
            </a:ext>
          </a:extLst>
        </xdr:cNvPr>
        <xdr:cNvSpPr txBox="1">
          <a:spLocks noChangeArrowheads="1"/>
        </xdr:cNvSpPr>
      </xdr:nvSpPr>
      <xdr:spPr bwMode="auto">
        <a:xfrm>
          <a:off x="3181350" y="12515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56</xdr:row>
      <xdr:rowOff>0</xdr:rowOff>
    </xdr:from>
    <xdr:to>
      <xdr:col>1</xdr:col>
      <xdr:colOff>2971800</xdr:colOff>
      <xdr:row>60</xdr:row>
      <xdr:rowOff>1628775</xdr:rowOff>
    </xdr:to>
    <xdr:sp macro="" textlink="">
      <xdr:nvSpPr>
        <xdr:cNvPr id="12" name="Text Box 1">
          <a:extLst>
            <a:ext uri="{FF2B5EF4-FFF2-40B4-BE49-F238E27FC236}">
              <a16:creationId xmlns:a16="http://schemas.microsoft.com/office/drawing/2014/main" id="{00000000-0008-0000-0100-00000C000000}"/>
            </a:ext>
          </a:extLst>
        </xdr:cNvPr>
        <xdr:cNvSpPr txBox="1">
          <a:spLocks noChangeArrowheads="1"/>
        </xdr:cNvSpPr>
      </xdr:nvSpPr>
      <xdr:spPr bwMode="auto">
        <a:xfrm>
          <a:off x="3181350" y="34394775"/>
          <a:ext cx="762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3" name="Text Box 1">
          <a:extLst>
            <a:ext uri="{FF2B5EF4-FFF2-40B4-BE49-F238E27FC236}">
              <a16:creationId xmlns:a16="http://schemas.microsoft.com/office/drawing/2014/main" id="{00000000-0008-0000-0100-00000D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5" name="Text Box 1">
          <a:extLst>
            <a:ext uri="{FF2B5EF4-FFF2-40B4-BE49-F238E27FC236}">
              <a16:creationId xmlns:a16="http://schemas.microsoft.com/office/drawing/2014/main" id="{00000000-0008-0000-0100-00000F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6" name="Text Box 1">
          <a:extLst>
            <a:ext uri="{FF2B5EF4-FFF2-40B4-BE49-F238E27FC236}">
              <a16:creationId xmlns:a16="http://schemas.microsoft.com/office/drawing/2014/main" id="{00000000-0008-0000-0100-000010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7" name="Text Box 1">
          <a:extLst>
            <a:ext uri="{FF2B5EF4-FFF2-40B4-BE49-F238E27FC236}">
              <a16:creationId xmlns:a16="http://schemas.microsoft.com/office/drawing/2014/main" id="{00000000-0008-0000-0100-000011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19" name="Text Box 1">
          <a:extLst>
            <a:ext uri="{FF2B5EF4-FFF2-40B4-BE49-F238E27FC236}">
              <a16:creationId xmlns:a16="http://schemas.microsoft.com/office/drawing/2014/main" id="{00000000-0008-0000-0100-000013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58</xdr:row>
      <xdr:rowOff>0</xdr:rowOff>
    </xdr:from>
    <xdr:to>
      <xdr:col>1</xdr:col>
      <xdr:colOff>2971800</xdr:colOff>
      <xdr:row>59</xdr:row>
      <xdr:rowOff>38100</xdr:rowOff>
    </xdr:to>
    <xdr:sp macro="" textlink="">
      <xdr:nvSpPr>
        <xdr:cNvPr id="20" name="Text Box 1">
          <a:extLst>
            <a:ext uri="{FF2B5EF4-FFF2-40B4-BE49-F238E27FC236}">
              <a16:creationId xmlns:a16="http://schemas.microsoft.com/office/drawing/2014/main" id="{00000000-0008-0000-0100-000014000000}"/>
            </a:ext>
          </a:extLst>
        </xdr:cNvPr>
        <xdr:cNvSpPr txBox="1">
          <a:spLocks noChangeArrowheads="1"/>
        </xdr:cNvSpPr>
      </xdr:nvSpPr>
      <xdr:spPr bwMode="auto">
        <a:xfrm>
          <a:off x="3181350" y="353949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20</xdr:row>
      <xdr:rowOff>0</xdr:rowOff>
    </xdr:from>
    <xdr:to>
      <xdr:col>1</xdr:col>
      <xdr:colOff>2971800</xdr:colOff>
      <xdr:row>21</xdr:row>
      <xdr:rowOff>201930</xdr:rowOff>
    </xdr:to>
    <xdr:sp macro="" textlink="">
      <xdr:nvSpPr>
        <xdr:cNvPr id="21" name="Text Box 1">
          <a:extLst>
            <a:ext uri="{FF2B5EF4-FFF2-40B4-BE49-F238E27FC236}">
              <a16:creationId xmlns:a16="http://schemas.microsoft.com/office/drawing/2014/main" id="{00000000-0008-0000-0100-000015000000}"/>
            </a:ext>
          </a:extLst>
        </xdr:cNvPr>
        <xdr:cNvSpPr txBox="1">
          <a:spLocks noChangeArrowheads="1"/>
        </xdr:cNvSpPr>
      </xdr:nvSpPr>
      <xdr:spPr bwMode="auto">
        <a:xfrm>
          <a:off x="3295650" y="3095625"/>
          <a:ext cx="76200" cy="401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21</xdr:row>
      <xdr:rowOff>0</xdr:rowOff>
    </xdr:from>
    <xdr:to>
      <xdr:col>1</xdr:col>
      <xdr:colOff>2971800</xdr:colOff>
      <xdr:row>21</xdr:row>
      <xdr:rowOff>200025</xdr:rowOff>
    </xdr:to>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3295650" y="3295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22</xdr:row>
      <xdr:rowOff>0</xdr:rowOff>
    </xdr:from>
    <xdr:to>
      <xdr:col>1</xdr:col>
      <xdr:colOff>2971800</xdr:colOff>
      <xdr:row>22</xdr:row>
      <xdr:rowOff>200025</xdr:rowOff>
    </xdr:to>
    <xdr:sp macro="" textlink="">
      <xdr:nvSpPr>
        <xdr:cNvPr id="23" name="Text Box 1">
          <a:extLst>
            <a:ext uri="{FF2B5EF4-FFF2-40B4-BE49-F238E27FC236}">
              <a16:creationId xmlns:a16="http://schemas.microsoft.com/office/drawing/2014/main" id="{00000000-0008-0000-0100-000017000000}"/>
            </a:ext>
          </a:extLst>
        </xdr:cNvPr>
        <xdr:cNvSpPr txBox="1">
          <a:spLocks noChangeArrowheads="1"/>
        </xdr:cNvSpPr>
      </xdr:nvSpPr>
      <xdr:spPr bwMode="auto">
        <a:xfrm>
          <a:off x="3295650" y="369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23</xdr:row>
      <xdr:rowOff>0</xdr:rowOff>
    </xdr:from>
    <xdr:to>
      <xdr:col>1</xdr:col>
      <xdr:colOff>2971800</xdr:colOff>
      <xdr:row>23</xdr:row>
      <xdr:rowOff>200025</xdr:rowOff>
    </xdr:to>
    <xdr:sp macro="" textlink="">
      <xdr:nvSpPr>
        <xdr:cNvPr id="24" name="Text Box 1">
          <a:extLst>
            <a:ext uri="{FF2B5EF4-FFF2-40B4-BE49-F238E27FC236}">
              <a16:creationId xmlns:a16="http://schemas.microsoft.com/office/drawing/2014/main" id="{00000000-0008-0000-0100-000018000000}"/>
            </a:ext>
          </a:extLst>
        </xdr:cNvPr>
        <xdr:cNvSpPr txBox="1">
          <a:spLocks noChangeArrowheads="1"/>
        </xdr:cNvSpPr>
      </xdr:nvSpPr>
      <xdr:spPr bwMode="auto">
        <a:xfrm>
          <a:off x="3295650" y="7496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24</xdr:row>
      <xdr:rowOff>0</xdr:rowOff>
    </xdr:from>
    <xdr:to>
      <xdr:col>1</xdr:col>
      <xdr:colOff>2971800</xdr:colOff>
      <xdr:row>25</xdr:row>
      <xdr:rowOff>1905</xdr:rowOff>
    </xdr:to>
    <xdr:sp macro="" textlink="">
      <xdr:nvSpPr>
        <xdr:cNvPr id="25" name="Text Box 1">
          <a:extLst>
            <a:ext uri="{FF2B5EF4-FFF2-40B4-BE49-F238E27FC236}">
              <a16:creationId xmlns:a16="http://schemas.microsoft.com/office/drawing/2014/main" id="{00000000-0008-0000-0100-000019000000}"/>
            </a:ext>
          </a:extLst>
        </xdr:cNvPr>
        <xdr:cNvSpPr txBox="1">
          <a:spLocks noChangeArrowheads="1"/>
        </xdr:cNvSpPr>
      </xdr:nvSpPr>
      <xdr:spPr bwMode="auto">
        <a:xfrm>
          <a:off x="3295650" y="789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25</xdr:row>
      <xdr:rowOff>0</xdr:rowOff>
    </xdr:from>
    <xdr:to>
      <xdr:col>1</xdr:col>
      <xdr:colOff>2971800</xdr:colOff>
      <xdr:row>27</xdr:row>
      <xdr:rowOff>0</xdr:rowOff>
    </xdr:to>
    <xdr:sp macro="" textlink="">
      <xdr:nvSpPr>
        <xdr:cNvPr id="26" name="Text Box 1">
          <a:extLst>
            <a:ext uri="{FF2B5EF4-FFF2-40B4-BE49-F238E27FC236}">
              <a16:creationId xmlns:a16="http://schemas.microsoft.com/office/drawing/2014/main" id="{00000000-0008-0000-0100-00001A000000}"/>
            </a:ext>
          </a:extLst>
        </xdr:cNvPr>
        <xdr:cNvSpPr txBox="1">
          <a:spLocks noChangeArrowheads="1"/>
        </xdr:cNvSpPr>
      </xdr:nvSpPr>
      <xdr:spPr bwMode="auto">
        <a:xfrm>
          <a:off x="3295650" y="8296275"/>
          <a:ext cx="762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2895600</xdr:colOff>
      <xdr:row>28</xdr:row>
      <xdr:rowOff>0</xdr:rowOff>
    </xdr:from>
    <xdr:to>
      <xdr:col>1</xdr:col>
      <xdr:colOff>2971800</xdr:colOff>
      <xdr:row>28</xdr:row>
      <xdr:rowOff>198120</xdr:rowOff>
    </xdr:to>
    <xdr:sp macro="" textlink="">
      <xdr:nvSpPr>
        <xdr:cNvPr id="27" name="Text Box 1">
          <a:extLst>
            <a:ext uri="{FF2B5EF4-FFF2-40B4-BE49-F238E27FC236}">
              <a16:creationId xmlns:a16="http://schemas.microsoft.com/office/drawing/2014/main" id="{00000000-0008-0000-0100-00001B000000}"/>
            </a:ext>
          </a:extLst>
        </xdr:cNvPr>
        <xdr:cNvSpPr txBox="1">
          <a:spLocks noChangeArrowheads="1"/>
        </xdr:cNvSpPr>
      </xdr:nvSpPr>
      <xdr:spPr bwMode="auto">
        <a:xfrm>
          <a:off x="3295650" y="9896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C53"/>
  <sheetViews>
    <sheetView view="pageBreakPreview" zoomScaleNormal="80" zoomScaleSheetLayoutView="100" workbookViewId="0">
      <selection activeCell="B52" sqref="B52"/>
    </sheetView>
  </sheetViews>
  <sheetFormatPr defaultColWidth="31" defaultRowHeight="15.65"/>
  <cols>
    <col min="1" max="1" width="28.33203125" style="1" customWidth="1"/>
    <col min="2" max="2" width="90" style="4" customWidth="1"/>
    <col min="3" max="3" width="16.33203125" style="14" customWidth="1"/>
    <col min="4" max="16384" width="31" style="2"/>
  </cols>
  <sheetData>
    <row r="1" spans="1:3">
      <c r="B1" s="152" t="s">
        <v>37</v>
      </c>
      <c r="C1" s="152"/>
    </row>
    <row r="2" spans="1:3">
      <c r="B2" s="152" t="s">
        <v>36</v>
      </c>
      <c r="C2" s="152"/>
    </row>
    <row r="3" spans="1:3">
      <c r="B3" s="152" t="s">
        <v>461</v>
      </c>
      <c r="C3" s="152"/>
    </row>
    <row r="4" spans="1:3">
      <c r="B4" s="152" t="s">
        <v>464</v>
      </c>
      <c r="C4" s="152"/>
    </row>
    <row r="5" spans="1:3">
      <c r="B5" s="152" t="s">
        <v>462</v>
      </c>
      <c r="C5" s="152"/>
    </row>
    <row r="6" spans="1:3">
      <c r="B6" s="152" t="s">
        <v>465</v>
      </c>
      <c r="C6" s="152"/>
    </row>
    <row r="7" spans="1:3">
      <c r="B7" s="152" t="s">
        <v>463</v>
      </c>
      <c r="C7" s="152"/>
    </row>
    <row r="9" spans="1:3">
      <c r="A9" s="3"/>
      <c r="B9" s="154" t="s">
        <v>37</v>
      </c>
      <c r="C9" s="154"/>
    </row>
    <row r="10" spans="1:3">
      <c r="A10" s="3"/>
      <c r="B10" s="154" t="s">
        <v>36</v>
      </c>
      <c r="C10" s="154"/>
    </row>
    <row r="11" spans="1:3">
      <c r="A11" s="3"/>
      <c r="B11" s="154" t="s">
        <v>38</v>
      </c>
      <c r="C11" s="154"/>
    </row>
    <row r="12" spans="1:3">
      <c r="A12" s="3"/>
      <c r="B12" s="154" t="s">
        <v>39</v>
      </c>
      <c r="C12" s="154"/>
    </row>
    <row r="13" spans="1:3">
      <c r="A13" s="3"/>
      <c r="B13" s="154" t="s">
        <v>438</v>
      </c>
      <c r="C13" s="154"/>
    </row>
    <row r="14" spans="1:3">
      <c r="A14" s="3"/>
      <c r="B14" s="154" t="s">
        <v>459</v>
      </c>
      <c r="C14" s="154"/>
    </row>
    <row r="15" spans="1:3">
      <c r="A15" s="3"/>
    </row>
    <row r="16" spans="1:3">
      <c r="A16" s="3"/>
    </row>
    <row r="17" spans="1:3" ht="17.7" customHeight="1">
      <c r="A17" s="155" t="s">
        <v>40</v>
      </c>
      <c r="B17" s="155"/>
      <c r="C17" s="155"/>
    </row>
    <row r="18" spans="1:3" ht="17.7" customHeight="1">
      <c r="A18" s="155" t="s">
        <v>41</v>
      </c>
      <c r="B18" s="155"/>
      <c r="C18" s="155"/>
    </row>
    <row r="19" spans="1:3" ht="17.7" customHeight="1">
      <c r="A19" s="155" t="s">
        <v>2</v>
      </c>
      <c r="B19" s="155"/>
      <c r="C19" s="155"/>
    </row>
    <row r="20" spans="1:3" ht="17.55">
      <c r="A20" s="153" t="s">
        <v>439</v>
      </c>
      <c r="B20" s="153"/>
      <c r="C20" s="153"/>
    </row>
    <row r="21" spans="1:3">
      <c r="A21" s="3" t="s">
        <v>23</v>
      </c>
      <c r="B21" s="5"/>
    </row>
    <row r="22" spans="1:3">
      <c r="A22" s="6"/>
      <c r="B22" s="7"/>
      <c r="C22" s="8" t="s">
        <v>35</v>
      </c>
    </row>
    <row r="23" spans="1:3" s="12" customFormat="1">
      <c r="A23" s="9" t="s">
        <v>1</v>
      </c>
      <c r="B23" s="10" t="s">
        <v>32</v>
      </c>
      <c r="C23" s="11" t="s">
        <v>402</v>
      </c>
    </row>
    <row r="24" spans="1:3">
      <c r="A24" s="13" t="s">
        <v>10</v>
      </c>
      <c r="B24" s="15" t="s">
        <v>4</v>
      </c>
      <c r="C24" s="16">
        <f>C25+C27+C29+C32+C37+C41+C45</f>
        <v>150783581.31999999</v>
      </c>
    </row>
    <row r="25" spans="1:3">
      <c r="A25" s="13" t="s">
        <v>11</v>
      </c>
      <c r="B25" s="15" t="s">
        <v>5</v>
      </c>
      <c r="C25" s="16">
        <f>C26</f>
        <v>76580442.700000003</v>
      </c>
    </row>
    <row r="26" spans="1:3">
      <c r="A26" s="13" t="s">
        <v>12</v>
      </c>
      <c r="B26" s="15" t="s">
        <v>6</v>
      </c>
      <c r="C26" s="16">
        <f>72993442.7+3587000</f>
        <v>76580442.700000003</v>
      </c>
    </row>
    <row r="27" spans="1:3" hidden="1">
      <c r="A27" s="13" t="s">
        <v>13</v>
      </c>
      <c r="B27" s="15" t="s">
        <v>7</v>
      </c>
      <c r="C27" s="16">
        <f>C28</f>
        <v>0</v>
      </c>
    </row>
    <row r="28" spans="1:3" ht="31.3" hidden="1">
      <c r="A28" s="13" t="s">
        <v>42</v>
      </c>
      <c r="B28" s="15" t="s">
        <v>43</v>
      </c>
      <c r="C28" s="16">
        <v>0</v>
      </c>
    </row>
    <row r="29" spans="1:3">
      <c r="A29" s="13" t="s">
        <v>14</v>
      </c>
      <c r="B29" s="15" t="s">
        <v>8</v>
      </c>
      <c r="C29" s="16">
        <f>SUM(C30:C31)</f>
        <v>58204510</v>
      </c>
    </row>
    <row r="30" spans="1:3">
      <c r="A30" s="20" t="s">
        <v>50</v>
      </c>
      <c r="B30" s="21" t="s">
        <v>51</v>
      </c>
      <c r="C30" s="16">
        <v>3006490</v>
      </c>
    </row>
    <row r="31" spans="1:3">
      <c r="A31" s="13" t="s">
        <v>44</v>
      </c>
      <c r="B31" s="15" t="s">
        <v>45</v>
      </c>
      <c r="C31" s="16">
        <v>55198020</v>
      </c>
    </row>
    <row r="32" spans="1:3" ht="31.3">
      <c r="A32" s="13" t="s">
        <v>15</v>
      </c>
      <c r="B32" s="15" t="s">
        <v>9</v>
      </c>
      <c r="C32" s="16">
        <f>SUM(C34:C36)</f>
        <v>14467155.350000001</v>
      </c>
    </row>
    <row r="33" spans="1:3">
      <c r="A33" s="144" t="s">
        <v>466</v>
      </c>
      <c r="B33" s="145" t="s">
        <v>467</v>
      </c>
      <c r="C33" s="146">
        <v>1355191.26</v>
      </c>
    </row>
    <row r="34" spans="1:3" ht="62.65">
      <c r="A34" s="13" t="s">
        <v>16</v>
      </c>
      <c r="B34" s="15" t="s">
        <v>3</v>
      </c>
      <c r="C34" s="16">
        <v>13612064.470000001</v>
      </c>
    </row>
    <row r="35" spans="1:3" ht="31.3">
      <c r="A35" s="13" t="s">
        <v>440</v>
      </c>
      <c r="B35" s="143" t="s">
        <v>441</v>
      </c>
      <c r="C35" s="16">
        <v>115000</v>
      </c>
    </row>
    <row r="36" spans="1:3" ht="62.65">
      <c r="A36" s="13" t="s">
        <v>33</v>
      </c>
      <c r="B36" s="15" t="s">
        <v>19</v>
      </c>
      <c r="C36" s="16">
        <v>740090.88</v>
      </c>
    </row>
    <row r="37" spans="1:3">
      <c r="A37" s="13" t="s">
        <v>17</v>
      </c>
      <c r="B37" s="15" t="s">
        <v>0</v>
      </c>
      <c r="C37" s="16">
        <f>C38</f>
        <v>515603.76999999996</v>
      </c>
    </row>
    <row r="38" spans="1:3" ht="31.3">
      <c r="A38" s="13" t="s">
        <v>18</v>
      </c>
      <c r="B38" s="143" t="s">
        <v>34</v>
      </c>
      <c r="C38" s="16">
        <f>SUM(C39:C40)</f>
        <v>515603.76999999996</v>
      </c>
    </row>
    <row r="39" spans="1:3" ht="31.3">
      <c r="A39" s="13" t="s">
        <v>434</v>
      </c>
      <c r="B39" s="143" t="s">
        <v>435</v>
      </c>
      <c r="C39" s="16">
        <v>441885.47</v>
      </c>
    </row>
    <row r="40" spans="1:3" ht="62.65">
      <c r="A40" s="13" t="s">
        <v>436</v>
      </c>
      <c r="B40" s="143" t="s">
        <v>437</v>
      </c>
      <c r="C40" s="16">
        <v>73718.3</v>
      </c>
    </row>
    <row r="41" spans="1:3">
      <c r="A41" s="13" t="s">
        <v>468</v>
      </c>
      <c r="B41" s="143" t="s">
        <v>469</v>
      </c>
      <c r="C41" s="16">
        <f>SUM(C42:C44)</f>
        <v>197935.7</v>
      </c>
    </row>
    <row r="42" spans="1:3" ht="31.3" hidden="1">
      <c r="A42" s="13" t="s">
        <v>470</v>
      </c>
      <c r="B42" s="143" t="s">
        <v>471</v>
      </c>
      <c r="C42" s="16"/>
    </row>
    <row r="43" spans="1:3" ht="47" hidden="1">
      <c r="A43" s="13" t="s">
        <v>472</v>
      </c>
      <c r="B43" s="143" t="s">
        <v>473</v>
      </c>
      <c r="C43" s="16"/>
    </row>
    <row r="44" spans="1:3">
      <c r="A44" s="13" t="s">
        <v>474</v>
      </c>
      <c r="B44" s="143" t="s">
        <v>475</v>
      </c>
      <c r="C44" s="16">
        <v>197935.7</v>
      </c>
    </row>
    <row r="45" spans="1:3">
      <c r="A45" s="13" t="s">
        <v>46</v>
      </c>
      <c r="B45" s="15" t="s">
        <v>47</v>
      </c>
      <c r="C45" s="16">
        <f>C46</f>
        <v>817933.8</v>
      </c>
    </row>
    <row r="46" spans="1:3">
      <c r="A46" s="13" t="s">
        <v>48</v>
      </c>
      <c r="B46" s="15" t="s">
        <v>49</v>
      </c>
      <c r="C46" s="16">
        <f>866186.64-48252.84</f>
        <v>817933.8</v>
      </c>
    </row>
    <row r="47" spans="1:3">
      <c r="A47" s="13" t="s">
        <v>28</v>
      </c>
      <c r="B47" s="15" t="s">
        <v>29</v>
      </c>
      <c r="C47" s="16">
        <f>C48+C52</f>
        <v>5404412.0300000003</v>
      </c>
    </row>
    <row r="48" spans="1:3" ht="31.3">
      <c r="A48" s="13" t="s">
        <v>30</v>
      </c>
      <c r="B48" s="15" t="s">
        <v>31</v>
      </c>
      <c r="C48" s="16">
        <f>SUM(C49:C51)</f>
        <v>5126954.9000000004</v>
      </c>
    </row>
    <row r="49" spans="1:3">
      <c r="A49" s="13" t="s">
        <v>476</v>
      </c>
      <c r="B49" s="143" t="s">
        <v>477</v>
      </c>
      <c r="C49" s="16">
        <v>2774571.24</v>
      </c>
    </row>
    <row r="50" spans="1:3">
      <c r="A50" s="13" t="s">
        <v>25</v>
      </c>
      <c r="B50" s="15" t="s">
        <v>24</v>
      </c>
      <c r="C50" s="16">
        <f>359490.84+63952</f>
        <v>423442.84</v>
      </c>
    </row>
    <row r="51" spans="1:3">
      <c r="A51" s="13" t="s">
        <v>26</v>
      </c>
      <c r="B51" s="15" t="s">
        <v>20</v>
      </c>
      <c r="C51" s="16">
        <v>1928940.82</v>
      </c>
    </row>
    <row r="52" spans="1:3">
      <c r="A52" s="13" t="s">
        <v>21</v>
      </c>
      <c r="B52" s="15" t="s">
        <v>22</v>
      </c>
      <c r="C52" s="16">
        <v>277457.13</v>
      </c>
    </row>
    <row r="53" spans="1:3">
      <c r="A53" s="17"/>
      <c r="B53" s="18" t="s">
        <v>27</v>
      </c>
      <c r="C53" s="19">
        <f>C24+C47</f>
        <v>156187993.34999999</v>
      </c>
    </row>
  </sheetData>
  <sheetProtection formatCells="0" formatColumns="0" formatRows="0" deleteColumns="0" deleteRows="0"/>
  <mergeCells count="17">
    <mergeCell ref="A20:C20"/>
    <mergeCell ref="B9:C9"/>
    <mergeCell ref="B10:C10"/>
    <mergeCell ref="B11:C11"/>
    <mergeCell ref="B13:C13"/>
    <mergeCell ref="A17:C17"/>
    <mergeCell ref="A19:C19"/>
    <mergeCell ref="B14:C14"/>
    <mergeCell ref="B12:C12"/>
    <mergeCell ref="A18:C18"/>
    <mergeCell ref="B6:C6"/>
    <mergeCell ref="B7:C7"/>
    <mergeCell ref="B1:C1"/>
    <mergeCell ref="B2:C2"/>
    <mergeCell ref="B3:C3"/>
    <mergeCell ref="B4:C4"/>
    <mergeCell ref="B5:C5"/>
  </mergeCells>
  <pageMargins left="0.78740157480314965" right="0.39370078740157483" top="0.39370078740157483" bottom="0.39370078740157483" header="0.19685039370078741" footer="0.19685039370078741"/>
  <pageSetup paperSize="9" fitToHeight="0" orientation="landscape" r:id="rId1"/>
  <headerFooter scaleWithDoc="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C63"/>
  <sheetViews>
    <sheetView view="pageBreakPreview" zoomScaleNormal="80" zoomScaleSheetLayoutView="100" workbookViewId="0">
      <selection activeCell="B1" sqref="B1:C7"/>
    </sheetView>
  </sheetViews>
  <sheetFormatPr defaultColWidth="31" defaultRowHeight="15.65"/>
  <cols>
    <col min="1" max="1" width="6" style="1" customWidth="1"/>
    <col min="2" max="2" width="116.44140625" style="4" customWidth="1"/>
    <col min="3" max="3" width="15" style="14" customWidth="1"/>
    <col min="4" max="16384" width="31" style="2"/>
  </cols>
  <sheetData>
    <row r="1" spans="1:3">
      <c r="B1" s="152" t="s">
        <v>52</v>
      </c>
      <c r="C1" s="152"/>
    </row>
    <row r="2" spans="1:3">
      <c r="B2" s="152" t="s">
        <v>36</v>
      </c>
      <c r="C2" s="152"/>
    </row>
    <row r="3" spans="1:3">
      <c r="B3" s="152" t="s">
        <v>461</v>
      </c>
      <c r="C3" s="152"/>
    </row>
    <row r="4" spans="1:3">
      <c r="B4" s="152" t="s">
        <v>464</v>
      </c>
      <c r="C4" s="152"/>
    </row>
    <row r="5" spans="1:3">
      <c r="B5" s="152" t="s">
        <v>462</v>
      </c>
      <c r="C5" s="152"/>
    </row>
    <row r="6" spans="1:3">
      <c r="B6" s="152" t="s">
        <v>465</v>
      </c>
      <c r="C6" s="152"/>
    </row>
    <row r="7" spans="1:3">
      <c r="B7" s="152" t="s">
        <v>463</v>
      </c>
      <c r="C7" s="152"/>
    </row>
    <row r="9" spans="1:3">
      <c r="A9" s="3"/>
      <c r="B9" s="154" t="s">
        <v>53</v>
      </c>
      <c r="C9" s="154"/>
    </row>
    <row r="10" spans="1:3">
      <c r="A10" s="3"/>
      <c r="B10" s="154" t="s">
        <v>36</v>
      </c>
      <c r="C10" s="154"/>
    </row>
    <row r="11" spans="1:3">
      <c r="A11" s="3"/>
      <c r="B11" s="154" t="s">
        <v>38</v>
      </c>
      <c r="C11" s="154"/>
    </row>
    <row r="12" spans="1:3">
      <c r="A12" s="3"/>
      <c r="B12" s="154" t="s">
        <v>39</v>
      </c>
      <c r="C12" s="154"/>
    </row>
    <row r="13" spans="1:3">
      <c r="A13" s="3"/>
      <c r="B13" s="154" t="s">
        <v>438</v>
      </c>
      <c r="C13" s="154"/>
    </row>
    <row r="14" spans="1:3">
      <c r="A14" s="3"/>
      <c r="B14" s="154" t="s">
        <v>459</v>
      </c>
      <c r="C14" s="154"/>
    </row>
    <row r="15" spans="1:3">
      <c r="A15" s="3"/>
    </row>
    <row r="16" spans="1:3">
      <c r="A16" s="3"/>
      <c r="C16" s="14" t="s">
        <v>400</v>
      </c>
    </row>
    <row r="17" spans="1:3" ht="57.8" customHeight="1">
      <c r="A17" s="155" t="s">
        <v>430</v>
      </c>
      <c r="B17" s="155"/>
      <c r="C17" s="155"/>
    </row>
    <row r="18" spans="1:3" ht="12.7" customHeight="1">
      <c r="A18" s="155"/>
      <c r="B18" s="155"/>
      <c r="C18" s="155"/>
    </row>
    <row r="19" spans="1:3">
      <c r="A19" s="3" t="s">
        <v>23</v>
      </c>
      <c r="B19" s="5"/>
      <c r="C19" s="22" t="s">
        <v>35</v>
      </c>
    </row>
    <row r="20" spans="1:3" ht="31.3">
      <c r="A20" s="23"/>
      <c r="B20" s="24" t="s">
        <v>59</v>
      </c>
      <c r="C20" s="25" t="s">
        <v>421</v>
      </c>
    </row>
    <row r="21" spans="1:3">
      <c r="A21" s="26">
        <v>1</v>
      </c>
      <c r="B21" s="27" t="s">
        <v>60</v>
      </c>
      <c r="C21" s="123">
        <f>'Прил 4'!J54</f>
        <v>557000</v>
      </c>
    </row>
    <row r="22" spans="1:3" ht="31.3">
      <c r="A22" s="26">
        <v>2</v>
      </c>
      <c r="B22" s="27" t="s">
        <v>61</v>
      </c>
      <c r="C22" s="123">
        <f>'Прил 4'!J49</f>
        <v>205600</v>
      </c>
    </row>
    <row r="23" spans="1:3" ht="250.45">
      <c r="A23" s="26">
        <v>3</v>
      </c>
      <c r="B23" s="27" t="s">
        <v>62</v>
      </c>
      <c r="C23" s="123">
        <f>'Прил 4'!J43</f>
        <v>220400</v>
      </c>
    </row>
    <row r="24" spans="1:3" ht="31.3">
      <c r="A24" s="26">
        <v>4</v>
      </c>
      <c r="B24" s="27" t="s">
        <v>63</v>
      </c>
      <c r="C24" s="123">
        <f>'Прил 4'!J160</f>
        <v>39500</v>
      </c>
    </row>
    <row r="25" spans="1:3">
      <c r="A25" s="26">
        <v>5</v>
      </c>
      <c r="B25" s="27" t="s">
        <v>64</v>
      </c>
      <c r="C25" s="123">
        <f>'Прил 4'!J47</f>
        <v>124300</v>
      </c>
    </row>
    <row r="26" spans="1:3">
      <c r="A26" s="26">
        <v>6</v>
      </c>
      <c r="B26" s="27" t="s">
        <v>420</v>
      </c>
      <c r="C26" s="123">
        <f>'Прил 4'!J45</f>
        <v>131700</v>
      </c>
    </row>
    <row r="27" spans="1:3">
      <c r="A27" s="26">
        <v>7</v>
      </c>
      <c r="B27" s="27" t="s">
        <v>431</v>
      </c>
      <c r="C27" s="123">
        <f>'Прил 4'!J243</f>
        <v>761500</v>
      </c>
    </row>
    <row r="28" spans="1:3" ht="62.65">
      <c r="A28" s="26">
        <v>8</v>
      </c>
      <c r="B28" s="27" t="s">
        <v>424</v>
      </c>
      <c r="C28" s="123">
        <f>'Прил 4'!J162</f>
        <v>890100</v>
      </c>
    </row>
    <row r="29" spans="1:3" ht="31.3">
      <c r="A29" s="26">
        <v>9</v>
      </c>
      <c r="B29" s="27" t="s">
        <v>432</v>
      </c>
      <c r="C29" s="123">
        <f>'Прил 4'!J239</f>
        <v>767.57</v>
      </c>
    </row>
    <row r="30" spans="1:3">
      <c r="A30" s="23"/>
      <c r="B30" s="28" t="s">
        <v>65</v>
      </c>
      <c r="C30" s="124">
        <f>SUM(C21:C29)</f>
        <v>2930867.57</v>
      </c>
    </row>
    <row r="31" spans="1:3" ht="21.8" customHeight="1">
      <c r="A31" s="29"/>
      <c r="B31" s="29"/>
      <c r="C31" s="30"/>
    </row>
    <row r="32" spans="1:3" ht="105.85" customHeight="1">
      <c r="A32" s="156" t="s">
        <v>447</v>
      </c>
      <c r="B32" s="156"/>
      <c r="C32" s="156"/>
    </row>
    <row r="33" spans="1:3" ht="15.85" customHeight="1">
      <c r="A33" s="31"/>
      <c r="B33" s="31"/>
      <c r="C33" s="31"/>
    </row>
    <row r="34" spans="1:3" ht="95.95" customHeight="1">
      <c r="A34" s="156" t="s">
        <v>448</v>
      </c>
      <c r="B34" s="156"/>
      <c r="C34" s="156"/>
    </row>
    <row r="35" spans="1:3" ht="25.55" customHeight="1">
      <c r="A35" s="142"/>
      <c r="B35" s="142"/>
      <c r="C35" s="142"/>
    </row>
    <row r="36" spans="1:3" ht="301.5" customHeight="1">
      <c r="A36" s="157" t="s">
        <v>449</v>
      </c>
      <c r="B36" s="157"/>
      <c r="C36" s="157"/>
    </row>
    <row r="37" spans="1:3" ht="181.6" customHeight="1">
      <c r="A37" s="159" t="s">
        <v>450</v>
      </c>
      <c r="B37" s="159"/>
      <c r="C37" s="159"/>
    </row>
    <row r="38" spans="1:3" ht="18" customHeight="1">
      <c r="A38" s="31"/>
      <c r="B38" s="31"/>
      <c r="C38" s="31"/>
    </row>
    <row r="39" spans="1:3" ht="64.5" customHeight="1">
      <c r="A39" s="156" t="s">
        <v>66</v>
      </c>
      <c r="B39" s="156"/>
      <c r="C39" s="156"/>
    </row>
    <row r="40" spans="1:3" ht="15.85" customHeight="1">
      <c r="A40" s="31"/>
      <c r="B40" s="31"/>
      <c r="C40" s="31"/>
    </row>
    <row r="41" spans="1:3" ht="80.3" customHeight="1">
      <c r="A41" s="156" t="s">
        <v>451</v>
      </c>
      <c r="B41" s="156"/>
      <c r="C41" s="156"/>
    </row>
    <row r="42" spans="1:3" ht="18" customHeight="1">
      <c r="A42" s="31"/>
      <c r="B42" s="31"/>
      <c r="C42" s="31"/>
    </row>
    <row r="43" spans="1:3" ht="101.3" customHeight="1">
      <c r="A43" s="156" t="s">
        <v>452</v>
      </c>
      <c r="B43" s="156"/>
      <c r="C43" s="156"/>
    </row>
    <row r="44" spans="1:3">
      <c r="A44" s="29"/>
      <c r="B44" s="29"/>
      <c r="C44" s="30"/>
    </row>
    <row r="45" spans="1:3" ht="54" customHeight="1">
      <c r="A45" s="156" t="s">
        <v>453</v>
      </c>
      <c r="B45" s="156"/>
      <c r="C45" s="156"/>
    </row>
    <row r="46" spans="1:3">
      <c r="A46" s="29"/>
      <c r="B46" s="29"/>
      <c r="C46" s="30"/>
    </row>
    <row r="47" spans="1:3" ht="101.3" customHeight="1">
      <c r="A47" s="156" t="s">
        <v>454</v>
      </c>
      <c r="B47" s="156"/>
      <c r="C47" s="156"/>
    </row>
    <row r="48" spans="1:3">
      <c r="A48" s="29"/>
      <c r="B48" s="29"/>
      <c r="C48" s="30"/>
    </row>
    <row r="49" spans="1:3" ht="49.15" customHeight="1">
      <c r="A49" s="156" t="s">
        <v>433</v>
      </c>
      <c r="B49" s="156"/>
      <c r="C49" s="156"/>
    </row>
    <row r="50" spans="1:3">
      <c r="A50" s="29"/>
      <c r="B50" s="29"/>
      <c r="C50" s="30"/>
    </row>
    <row r="51" spans="1:3">
      <c r="A51" s="29"/>
      <c r="B51" s="29"/>
      <c r="C51" s="32" t="s">
        <v>67</v>
      </c>
    </row>
    <row r="52" spans="1:3" ht="45.1" customHeight="1">
      <c r="A52" s="158" t="s">
        <v>68</v>
      </c>
      <c r="B52" s="158"/>
      <c r="C52" s="158"/>
    </row>
    <row r="53" spans="1:3" ht="17.55">
      <c r="A53" s="158" t="s">
        <v>439</v>
      </c>
      <c r="B53" s="158"/>
      <c r="C53" s="158"/>
    </row>
    <row r="54" spans="1:3" ht="17.55">
      <c r="A54" s="33"/>
      <c r="B54" s="33"/>
      <c r="C54" s="33"/>
    </row>
    <row r="55" spans="1:3">
      <c r="A55" s="29"/>
      <c r="B55" s="29"/>
      <c r="C55" s="132" t="s">
        <v>35</v>
      </c>
    </row>
    <row r="56" spans="1:3" ht="31.3">
      <c r="A56" s="23"/>
      <c r="B56" s="24" t="s">
        <v>59</v>
      </c>
      <c r="C56" s="25" t="s">
        <v>421</v>
      </c>
    </row>
    <row r="57" spans="1:3" ht="55.6" customHeight="1">
      <c r="A57" s="26">
        <v>1</v>
      </c>
      <c r="B57" s="27" t="s">
        <v>69</v>
      </c>
      <c r="C57" s="123">
        <f>'Прил 3'!I283</f>
        <v>2836616.4</v>
      </c>
    </row>
    <row r="58" spans="1:3" ht="55.6" customHeight="1">
      <c r="A58" s="26">
        <v>2</v>
      </c>
      <c r="B58" s="27" t="s">
        <v>445</v>
      </c>
      <c r="C58" s="123">
        <f>'Прил 3'!I135</f>
        <v>110740.28</v>
      </c>
    </row>
    <row r="59" spans="1:3">
      <c r="A59" s="23"/>
      <c r="B59" s="28" t="s">
        <v>65</v>
      </c>
      <c r="C59" s="124">
        <f>SUM(C57:C58)</f>
        <v>2947356.6799999997</v>
      </c>
    </row>
    <row r="60" spans="1:3">
      <c r="A60" s="29"/>
      <c r="B60" s="29"/>
      <c r="C60" s="30"/>
    </row>
    <row r="61" spans="1:3" ht="200.2" customHeight="1">
      <c r="A61" s="156" t="s">
        <v>401</v>
      </c>
      <c r="B61" s="156"/>
      <c r="C61" s="156"/>
    </row>
    <row r="63" spans="1:3" ht="193.5" customHeight="1">
      <c r="A63" s="156" t="s">
        <v>446</v>
      </c>
      <c r="B63" s="156"/>
      <c r="C63" s="156"/>
    </row>
  </sheetData>
  <sheetProtection formatCells="0" formatColumns="0" formatRows="0" deleteColumns="0" deleteRows="0"/>
  <mergeCells count="29">
    <mergeCell ref="A39:C39"/>
    <mergeCell ref="A41:C41"/>
    <mergeCell ref="A43:C43"/>
    <mergeCell ref="A49:C49"/>
    <mergeCell ref="A45:C45"/>
    <mergeCell ref="A47:C47"/>
    <mergeCell ref="A63:C63"/>
    <mergeCell ref="A36:C36"/>
    <mergeCell ref="B9:C9"/>
    <mergeCell ref="B10:C10"/>
    <mergeCell ref="B11:C11"/>
    <mergeCell ref="B12:C12"/>
    <mergeCell ref="B13:C13"/>
    <mergeCell ref="B14:C14"/>
    <mergeCell ref="A17:C17"/>
    <mergeCell ref="A18:C18"/>
    <mergeCell ref="A32:C32"/>
    <mergeCell ref="A34:C34"/>
    <mergeCell ref="A52:C52"/>
    <mergeCell ref="A53:C53"/>
    <mergeCell ref="A61:C61"/>
    <mergeCell ref="A37:C37"/>
    <mergeCell ref="B6:C6"/>
    <mergeCell ref="B7:C7"/>
    <mergeCell ref="B1:C1"/>
    <mergeCell ref="B2:C2"/>
    <mergeCell ref="B3:C3"/>
    <mergeCell ref="B4:C4"/>
    <mergeCell ref="B5:C5"/>
  </mergeCells>
  <pageMargins left="0.78740157480314965" right="0.19685039370078741" top="0.39370078740157483" bottom="0.39370078740157483" header="0.19685039370078741" footer="0.19685039370078741"/>
  <pageSetup paperSize="9" scale="96" fitToHeight="6" orientation="landscape" r:id="rId1"/>
  <headerFooter scaleWithDoc="0">
    <oddHeader>&amp;C&amp;P</oddHeader>
  </headerFooter>
  <rowBreaks count="2" manualBreakCount="2">
    <brk id="23" max="2" man="1"/>
    <brk id="50"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pageSetUpPr fitToPage="1"/>
  </sheetPr>
  <dimension ref="A1:I331"/>
  <sheetViews>
    <sheetView view="pageBreakPreview" zoomScaleNormal="100" zoomScaleSheetLayoutView="100" workbookViewId="0">
      <selection activeCell="I175" sqref="I175"/>
    </sheetView>
  </sheetViews>
  <sheetFormatPr defaultColWidth="8.88671875" defaultRowHeight="15.65"/>
  <cols>
    <col min="1" max="1" width="81.109375" style="42" customWidth="1"/>
    <col min="2" max="3" width="4.44140625" style="43" customWidth="1"/>
    <col min="4" max="6" width="4.33203125" style="43" customWidth="1"/>
    <col min="7" max="7" width="8.6640625" style="43" customWidth="1"/>
    <col min="8" max="8" width="7.5546875" style="43" customWidth="1"/>
    <col min="9" max="9" width="18.88671875" style="44" customWidth="1"/>
    <col min="10" max="16384" width="8.88671875" style="36"/>
  </cols>
  <sheetData>
    <row r="1" spans="1:9">
      <c r="B1" s="152" t="s">
        <v>53</v>
      </c>
      <c r="C1" s="152"/>
      <c r="D1" s="152"/>
      <c r="E1" s="152"/>
      <c r="F1" s="152"/>
      <c r="G1" s="152"/>
      <c r="H1" s="152"/>
      <c r="I1" s="152"/>
    </row>
    <row r="2" spans="1:9">
      <c r="B2" s="152" t="s">
        <v>36</v>
      </c>
      <c r="C2" s="152"/>
      <c r="D2" s="152"/>
      <c r="E2" s="152"/>
      <c r="F2" s="152"/>
      <c r="G2" s="152"/>
      <c r="H2" s="152"/>
      <c r="I2" s="152"/>
    </row>
    <row r="3" spans="1:9">
      <c r="B3" s="152" t="s">
        <v>461</v>
      </c>
      <c r="C3" s="152"/>
      <c r="D3" s="152"/>
      <c r="E3" s="152"/>
      <c r="F3" s="152"/>
      <c r="G3" s="152"/>
      <c r="H3" s="152"/>
      <c r="I3" s="152"/>
    </row>
    <row r="4" spans="1:9">
      <c r="B4" s="152" t="s">
        <v>464</v>
      </c>
      <c r="C4" s="152"/>
      <c r="D4" s="152"/>
      <c r="E4" s="152"/>
      <c r="F4" s="152"/>
      <c r="G4" s="152"/>
      <c r="H4" s="152"/>
      <c r="I4" s="152"/>
    </row>
    <row r="5" spans="1:9">
      <c r="B5" s="152" t="s">
        <v>497</v>
      </c>
      <c r="C5" s="152"/>
      <c r="D5" s="152"/>
      <c r="E5" s="152"/>
      <c r="F5" s="152"/>
      <c r="G5" s="152"/>
      <c r="H5" s="152"/>
      <c r="I5" s="152"/>
    </row>
    <row r="6" spans="1:9">
      <c r="B6" s="152" t="s">
        <v>498</v>
      </c>
      <c r="C6" s="152"/>
      <c r="D6" s="152"/>
      <c r="E6" s="152"/>
      <c r="F6" s="152"/>
      <c r="G6" s="152"/>
      <c r="H6" s="152"/>
      <c r="I6" s="152"/>
    </row>
    <row r="7" spans="1:9">
      <c r="B7" s="152" t="s">
        <v>499</v>
      </c>
      <c r="C7" s="152"/>
      <c r="D7" s="152"/>
      <c r="E7" s="152"/>
      <c r="F7" s="152"/>
      <c r="G7" s="152"/>
      <c r="H7" s="152"/>
      <c r="I7" s="152"/>
    </row>
    <row r="8" spans="1:9">
      <c r="B8" s="152" t="s">
        <v>463</v>
      </c>
      <c r="C8" s="152"/>
      <c r="D8" s="152"/>
      <c r="E8" s="152"/>
      <c r="F8" s="152"/>
      <c r="G8" s="152"/>
      <c r="H8" s="152"/>
      <c r="I8" s="152"/>
    </row>
    <row r="10" spans="1:9">
      <c r="A10" s="34"/>
      <c r="B10" s="162" t="s">
        <v>423</v>
      </c>
      <c r="C10" s="162"/>
      <c r="D10" s="162"/>
      <c r="E10" s="162"/>
      <c r="F10" s="162"/>
      <c r="G10" s="162"/>
      <c r="H10" s="162"/>
      <c r="I10" s="162"/>
    </row>
    <row r="11" spans="1:9">
      <c r="A11" s="34"/>
      <c r="B11" s="163" t="s">
        <v>36</v>
      </c>
      <c r="C11" s="163"/>
      <c r="D11" s="163"/>
      <c r="E11" s="163"/>
      <c r="F11" s="163"/>
      <c r="G11" s="163"/>
      <c r="H11" s="163"/>
      <c r="I11" s="163"/>
    </row>
    <row r="12" spans="1:9">
      <c r="A12" s="34"/>
      <c r="B12" s="162" t="s">
        <v>38</v>
      </c>
      <c r="C12" s="162"/>
      <c r="D12" s="162"/>
      <c r="E12" s="162"/>
      <c r="F12" s="162"/>
      <c r="G12" s="162"/>
      <c r="H12" s="162"/>
      <c r="I12" s="162"/>
    </row>
    <row r="13" spans="1:9">
      <c r="A13" s="34"/>
      <c r="B13" s="162" t="s">
        <v>39</v>
      </c>
      <c r="C13" s="162"/>
      <c r="D13" s="162"/>
      <c r="E13" s="162"/>
      <c r="F13" s="162"/>
      <c r="G13" s="162"/>
      <c r="H13" s="162"/>
      <c r="I13" s="162"/>
    </row>
    <row r="14" spans="1:9">
      <c r="A14" s="34"/>
      <c r="B14" s="162" t="s">
        <v>438</v>
      </c>
      <c r="C14" s="162"/>
      <c r="D14" s="162"/>
      <c r="E14" s="162"/>
      <c r="F14" s="162"/>
      <c r="G14" s="162"/>
      <c r="H14" s="162"/>
      <c r="I14" s="162"/>
    </row>
    <row r="15" spans="1:9">
      <c r="A15" s="34"/>
      <c r="B15" s="162" t="s">
        <v>459</v>
      </c>
      <c r="C15" s="162"/>
      <c r="D15" s="162"/>
      <c r="E15" s="162"/>
      <c r="F15" s="162"/>
      <c r="G15" s="162"/>
      <c r="H15" s="162"/>
      <c r="I15" s="162"/>
    </row>
    <row r="16" spans="1:9">
      <c r="A16" s="34"/>
      <c r="B16" s="35"/>
      <c r="C16" s="35"/>
      <c r="D16" s="35"/>
      <c r="E16" s="35"/>
      <c r="F16" s="35"/>
      <c r="G16" s="35"/>
      <c r="H16" s="35"/>
      <c r="I16" s="37"/>
    </row>
    <row r="17" spans="1:9">
      <c r="A17" s="34"/>
      <c r="B17" s="35"/>
      <c r="C17" s="35"/>
      <c r="D17" s="35"/>
      <c r="E17" s="35"/>
      <c r="F17" s="35"/>
      <c r="G17" s="35"/>
      <c r="H17" s="35"/>
      <c r="I17" s="37"/>
    </row>
    <row r="18" spans="1:9" ht="88.75" customHeight="1">
      <c r="A18" s="169" t="s">
        <v>458</v>
      </c>
      <c r="B18" s="169"/>
      <c r="C18" s="169"/>
      <c r="D18" s="169"/>
      <c r="E18" s="169"/>
      <c r="F18" s="169"/>
      <c r="G18" s="169"/>
      <c r="H18" s="169"/>
      <c r="I18" s="169"/>
    </row>
    <row r="19" spans="1:9">
      <c r="A19" s="38"/>
      <c r="B19" s="39"/>
      <c r="C19" s="39"/>
      <c r="D19" s="39"/>
      <c r="E19" s="39"/>
      <c r="F19" s="39"/>
      <c r="G19" s="39"/>
      <c r="H19" s="39"/>
      <c r="I19" s="40"/>
    </row>
    <row r="20" spans="1:9">
      <c r="A20" s="170" t="s">
        <v>35</v>
      </c>
      <c r="B20" s="170"/>
      <c r="C20" s="170"/>
      <c r="D20" s="170"/>
      <c r="E20" s="170"/>
      <c r="F20" s="170"/>
      <c r="G20" s="170"/>
      <c r="H20" s="170"/>
      <c r="I20" s="170"/>
    </row>
    <row r="21" spans="1:9">
      <c r="A21" s="164" t="s">
        <v>70</v>
      </c>
      <c r="B21" s="166" t="s">
        <v>1</v>
      </c>
      <c r="C21" s="167"/>
      <c r="D21" s="167"/>
      <c r="E21" s="167"/>
      <c r="F21" s="167"/>
      <c r="G21" s="167"/>
      <c r="H21" s="168"/>
      <c r="I21" s="164" t="s">
        <v>402</v>
      </c>
    </row>
    <row r="22" spans="1:9" ht="111.6" customHeight="1">
      <c r="A22" s="165"/>
      <c r="B22" s="134" t="s">
        <v>71</v>
      </c>
      <c r="C22" s="134" t="s">
        <v>72</v>
      </c>
      <c r="D22" s="166" t="s">
        <v>73</v>
      </c>
      <c r="E22" s="167"/>
      <c r="F22" s="167"/>
      <c r="G22" s="168"/>
      <c r="H22" s="134" t="s">
        <v>74</v>
      </c>
      <c r="I22" s="165"/>
    </row>
    <row r="23" spans="1:9">
      <c r="A23" s="51" t="s">
        <v>75</v>
      </c>
      <c r="B23" s="52">
        <v>1</v>
      </c>
      <c r="C23" s="52"/>
      <c r="D23" s="53"/>
      <c r="E23" s="54"/>
      <c r="F23" s="55"/>
      <c r="G23" s="56"/>
      <c r="H23" s="54"/>
      <c r="I23" s="125">
        <f>I24+I31+I56+I61+I66</f>
        <v>34960724.310000002</v>
      </c>
    </row>
    <row r="24" spans="1:9" ht="31.3">
      <c r="A24" s="57" t="s">
        <v>82</v>
      </c>
      <c r="B24" s="58" t="s">
        <v>76</v>
      </c>
      <c r="C24" s="58" t="s">
        <v>83</v>
      </c>
      <c r="D24" s="58" t="s">
        <v>141</v>
      </c>
      <c r="E24" s="59"/>
      <c r="F24" s="58"/>
      <c r="G24" s="58"/>
      <c r="H24" s="59" t="s">
        <v>142</v>
      </c>
      <c r="I24" s="126">
        <f>I25</f>
        <v>1842142.33</v>
      </c>
    </row>
    <row r="25" spans="1:9">
      <c r="A25" s="60" t="s">
        <v>143</v>
      </c>
      <c r="B25" s="58" t="s">
        <v>76</v>
      </c>
      <c r="C25" s="58" t="s">
        <v>83</v>
      </c>
      <c r="D25" s="58">
        <v>91</v>
      </c>
      <c r="E25" s="59">
        <v>0</v>
      </c>
      <c r="F25" s="58" t="s">
        <v>78</v>
      </c>
      <c r="G25" s="58" t="s">
        <v>80</v>
      </c>
      <c r="H25" s="59" t="s">
        <v>142</v>
      </c>
      <c r="I25" s="126">
        <f>I26</f>
        <v>1842142.33</v>
      </c>
    </row>
    <row r="26" spans="1:9" ht="22.55" customHeight="1">
      <c r="A26" s="60" t="s">
        <v>144</v>
      </c>
      <c r="B26" s="58" t="s">
        <v>76</v>
      </c>
      <c r="C26" s="58" t="s">
        <v>83</v>
      </c>
      <c r="D26" s="58">
        <v>91</v>
      </c>
      <c r="E26" s="59">
        <v>1</v>
      </c>
      <c r="F26" s="58" t="s">
        <v>79</v>
      </c>
      <c r="G26" s="58" t="s">
        <v>80</v>
      </c>
      <c r="H26" s="59"/>
      <c r="I26" s="126">
        <f>I27</f>
        <v>1842142.33</v>
      </c>
    </row>
    <row r="27" spans="1:9" ht="47">
      <c r="A27" s="60" t="s">
        <v>145</v>
      </c>
      <c r="B27" s="58" t="s">
        <v>76</v>
      </c>
      <c r="C27" s="58" t="s">
        <v>83</v>
      </c>
      <c r="D27" s="58">
        <v>91</v>
      </c>
      <c r="E27" s="59">
        <v>1</v>
      </c>
      <c r="F27" s="58" t="s">
        <v>79</v>
      </c>
      <c r="G27" s="58" t="s">
        <v>146</v>
      </c>
      <c r="H27" s="59"/>
      <c r="I27" s="126">
        <f>I28+I29</f>
        <v>1842142.33</v>
      </c>
    </row>
    <row r="28" spans="1:9">
      <c r="A28" s="60" t="s">
        <v>147</v>
      </c>
      <c r="B28" s="58" t="s">
        <v>76</v>
      </c>
      <c r="C28" s="58" t="s">
        <v>83</v>
      </c>
      <c r="D28" s="58">
        <v>91</v>
      </c>
      <c r="E28" s="59">
        <v>1</v>
      </c>
      <c r="F28" s="58" t="s">
        <v>79</v>
      </c>
      <c r="G28" s="58" t="s">
        <v>146</v>
      </c>
      <c r="H28" s="59">
        <v>120</v>
      </c>
      <c r="I28" s="127">
        <f>'Прил 4'!J331</f>
        <v>1830142.33</v>
      </c>
    </row>
    <row r="29" spans="1:9" ht="47">
      <c r="A29" s="60" t="s">
        <v>148</v>
      </c>
      <c r="B29" s="58" t="s">
        <v>76</v>
      </c>
      <c r="C29" s="58" t="s">
        <v>83</v>
      </c>
      <c r="D29" s="58">
        <v>91</v>
      </c>
      <c r="E29" s="59">
        <v>1</v>
      </c>
      <c r="F29" s="58" t="s">
        <v>79</v>
      </c>
      <c r="G29" s="58" t="s">
        <v>149</v>
      </c>
      <c r="H29" s="59"/>
      <c r="I29" s="127">
        <f>SUM(I30:I30)</f>
        <v>12000</v>
      </c>
    </row>
    <row r="30" spans="1:9" ht="31.3">
      <c r="A30" s="61" t="s">
        <v>86</v>
      </c>
      <c r="B30" s="58" t="s">
        <v>76</v>
      </c>
      <c r="C30" s="58" t="s">
        <v>83</v>
      </c>
      <c r="D30" s="58">
        <v>91</v>
      </c>
      <c r="E30" s="59">
        <v>1</v>
      </c>
      <c r="F30" s="58" t="s">
        <v>79</v>
      </c>
      <c r="G30" s="58" t="s">
        <v>149</v>
      </c>
      <c r="H30" s="59">
        <v>240</v>
      </c>
      <c r="I30" s="127">
        <f>'Прил 4'!J333</f>
        <v>12000</v>
      </c>
    </row>
    <row r="31" spans="1:9" ht="47">
      <c r="A31" s="60" t="s">
        <v>93</v>
      </c>
      <c r="B31" s="58" t="s">
        <v>76</v>
      </c>
      <c r="C31" s="59" t="s">
        <v>94</v>
      </c>
      <c r="D31" s="58" t="s">
        <v>141</v>
      </c>
      <c r="E31" s="59"/>
      <c r="F31" s="58"/>
      <c r="G31" s="58"/>
      <c r="H31" s="59" t="s">
        <v>142</v>
      </c>
      <c r="I31" s="127">
        <f>I32+I45</f>
        <v>18684923.030000001</v>
      </c>
    </row>
    <row r="32" spans="1:9">
      <c r="A32" s="60" t="s">
        <v>153</v>
      </c>
      <c r="B32" s="58" t="s">
        <v>76</v>
      </c>
      <c r="C32" s="59" t="s">
        <v>94</v>
      </c>
      <c r="D32" s="58">
        <v>92</v>
      </c>
      <c r="E32" s="59">
        <v>0</v>
      </c>
      <c r="F32" s="58" t="s">
        <v>79</v>
      </c>
      <c r="G32" s="58" t="s">
        <v>80</v>
      </c>
      <c r="H32" s="59"/>
      <c r="I32" s="127">
        <f>I33+I36</f>
        <v>18002923.030000001</v>
      </c>
    </row>
    <row r="33" spans="1:9">
      <c r="A33" s="62" t="s">
        <v>154</v>
      </c>
      <c r="B33" s="58" t="s">
        <v>76</v>
      </c>
      <c r="C33" s="59" t="s">
        <v>94</v>
      </c>
      <c r="D33" s="58">
        <v>92</v>
      </c>
      <c r="E33" s="59">
        <v>1</v>
      </c>
      <c r="F33" s="58" t="s">
        <v>79</v>
      </c>
      <c r="G33" s="58" t="s">
        <v>80</v>
      </c>
      <c r="H33" s="59"/>
      <c r="I33" s="127">
        <f>I34</f>
        <v>1852626.38</v>
      </c>
    </row>
    <row r="34" spans="1:9" ht="47">
      <c r="A34" s="62" t="s">
        <v>155</v>
      </c>
      <c r="B34" s="58" t="s">
        <v>76</v>
      </c>
      <c r="C34" s="59" t="s">
        <v>94</v>
      </c>
      <c r="D34" s="58">
        <v>92</v>
      </c>
      <c r="E34" s="59">
        <v>1</v>
      </c>
      <c r="F34" s="58" t="s">
        <v>79</v>
      </c>
      <c r="G34" s="58" t="s">
        <v>146</v>
      </c>
      <c r="H34" s="59"/>
      <c r="I34" s="127">
        <f>I35</f>
        <v>1852626.38</v>
      </c>
    </row>
    <row r="35" spans="1:9">
      <c r="A35" s="60" t="s">
        <v>147</v>
      </c>
      <c r="B35" s="58" t="s">
        <v>76</v>
      </c>
      <c r="C35" s="59" t="s">
        <v>94</v>
      </c>
      <c r="D35" s="58">
        <v>92</v>
      </c>
      <c r="E35" s="59">
        <v>1</v>
      </c>
      <c r="F35" s="58" t="s">
        <v>79</v>
      </c>
      <c r="G35" s="58" t="s">
        <v>146</v>
      </c>
      <c r="H35" s="59">
        <v>120</v>
      </c>
      <c r="I35" s="127">
        <f>'Прил 4'!J27</f>
        <v>1852626.38</v>
      </c>
    </row>
    <row r="36" spans="1:9">
      <c r="A36" s="61" t="s">
        <v>156</v>
      </c>
      <c r="B36" s="58" t="s">
        <v>76</v>
      </c>
      <c r="C36" s="59" t="s">
        <v>94</v>
      </c>
      <c r="D36" s="58">
        <v>92</v>
      </c>
      <c r="E36" s="59">
        <v>2</v>
      </c>
      <c r="F36" s="58" t="s">
        <v>79</v>
      </c>
      <c r="G36" s="58" t="s">
        <v>80</v>
      </c>
      <c r="H36" s="59"/>
      <c r="I36" s="127">
        <f>I37+I39+I42</f>
        <v>16150296.65</v>
      </c>
    </row>
    <row r="37" spans="1:9" ht="47">
      <c r="A37" s="61" t="s">
        <v>155</v>
      </c>
      <c r="B37" s="58" t="s">
        <v>76</v>
      </c>
      <c r="C37" s="59" t="s">
        <v>94</v>
      </c>
      <c r="D37" s="58">
        <v>92</v>
      </c>
      <c r="E37" s="59">
        <v>2</v>
      </c>
      <c r="F37" s="58" t="s">
        <v>79</v>
      </c>
      <c r="G37" s="58" t="s">
        <v>146</v>
      </c>
      <c r="H37" s="59"/>
      <c r="I37" s="127">
        <f>I38</f>
        <v>14805596.65</v>
      </c>
    </row>
    <row r="38" spans="1:9">
      <c r="A38" s="60" t="s">
        <v>147</v>
      </c>
      <c r="B38" s="58" t="s">
        <v>76</v>
      </c>
      <c r="C38" s="59" t="s">
        <v>94</v>
      </c>
      <c r="D38" s="58">
        <v>92</v>
      </c>
      <c r="E38" s="59">
        <v>2</v>
      </c>
      <c r="F38" s="58" t="s">
        <v>79</v>
      </c>
      <c r="G38" s="58" t="s">
        <v>146</v>
      </c>
      <c r="H38" s="59">
        <v>120</v>
      </c>
      <c r="I38" s="127">
        <f>'Прил 4'!J30</f>
        <v>14805596.65</v>
      </c>
    </row>
    <row r="39" spans="1:9" ht="47">
      <c r="A39" s="61" t="s">
        <v>157</v>
      </c>
      <c r="B39" s="58" t="s">
        <v>76</v>
      </c>
      <c r="C39" s="59" t="s">
        <v>94</v>
      </c>
      <c r="D39" s="58">
        <v>92</v>
      </c>
      <c r="E39" s="59">
        <v>2</v>
      </c>
      <c r="F39" s="58" t="s">
        <v>79</v>
      </c>
      <c r="G39" s="58" t="s">
        <v>149</v>
      </c>
      <c r="H39" s="59"/>
      <c r="I39" s="127">
        <f>SUM(I40:I41)</f>
        <v>1344700</v>
      </c>
    </row>
    <row r="40" spans="1:9" ht="31.3">
      <c r="A40" s="61" t="s">
        <v>86</v>
      </c>
      <c r="B40" s="58" t="s">
        <v>76</v>
      </c>
      <c r="C40" s="59" t="s">
        <v>94</v>
      </c>
      <c r="D40" s="58">
        <v>92</v>
      </c>
      <c r="E40" s="59">
        <v>2</v>
      </c>
      <c r="F40" s="58" t="s">
        <v>79</v>
      </c>
      <c r="G40" s="58" t="s">
        <v>149</v>
      </c>
      <c r="H40" s="59">
        <v>240</v>
      </c>
      <c r="I40" s="127">
        <f>'Прил 4'!J32</f>
        <v>1330700</v>
      </c>
    </row>
    <row r="41" spans="1:9">
      <c r="A41" s="61" t="s">
        <v>88</v>
      </c>
      <c r="B41" s="58" t="s">
        <v>76</v>
      </c>
      <c r="C41" s="59" t="s">
        <v>94</v>
      </c>
      <c r="D41" s="58">
        <v>92</v>
      </c>
      <c r="E41" s="59">
        <v>2</v>
      </c>
      <c r="F41" s="58" t="s">
        <v>79</v>
      </c>
      <c r="G41" s="58" t="s">
        <v>149</v>
      </c>
      <c r="H41" s="59">
        <v>850</v>
      </c>
      <c r="I41" s="127">
        <f>'Прил 4'!J33</f>
        <v>14000</v>
      </c>
    </row>
    <row r="42" spans="1:9" ht="47" hidden="1">
      <c r="A42" s="61" t="s">
        <v>403</v>
      </c>
      <c r="B42" s="58" t="s">
        <v>76</v>
      </c>
      <c r="C42" s="59" t="s">
        <v>94</v>
      </c>
      <c r="D42" s="58">
        <v>92</v>
      </c>
      <c r="E42" s="59">
        <v>2</v>
      </c>
      <c r="F42" s="58" t="s">
        <v>79</v>
      </c>
      <c r="G42" s="58" t="s">
        <v>404</v>
      </c>
      <c r="H42" s="59"/>
      <c r="I42" s="127">
        <f>SUM(I43:I44)</f>
        <v>0</v>
      </c>
    </row>
    <row r="43" spans="1:9" hidden="1">
      <c r="A43" s="60" t="s">
        <v>147</v>
      </c>
      <c r="B43" s="58" t="s">
        <v>76</v>
      </c>
      <c r="C43" s="59" t="s">
        <v>94</v>
      </c>
      <c r="D43" s="58">
        <v>92</v>
      </c>
      <c r="E43" s="59">
        <v>2</v>
      </c>
      <c r="F43" s="58" t="s">
        <v>79</v>
      </c>
      <c r="G43" s="58" t="s">
        <v>404</v>
      </c>
      <c r="H43" s="59">
        <v>120</v>
      </c>
      <c r="I43" s="127">
        <f>'Прил 4'!J35</f>
        <v>0</v>
      </c>
    </row>
    <row r="44" spans="1:9" ht="31.3" hidden="1">
      <c r="A44" s="61" t="s">
        <v>86</v>
      </c>
      <c r="B44" s="58" t="s">
        <v>76</v>
      </c>
      <c r="C44" s="59" t="s">
        <v>94</v>
      </c>
      <c r="D44" s="58">
        <v>92</v>
      </c>
      <c r="E44" s="59">
        <v>2</v>
      </c>
      <c r="F44" s="58" t="s">
        <v>79</v>
      </c>
      <c r="G44" s="58" t="s">
        <v>404</v>
      </c>
      <c r="H44" s="59">
        <v>240</v>
      </c>
      <c r="I44" s="127">
        <f>'Прил 4'!J36</f>
        <v>0</v>
      </c>
    </row>
    <row r="45" spans="1:9">
      <c r="A45" s="61" t="s">
        <v>158</v>
      </c>
      <c r="B45" s="58" t="s">
        <v>76</v>
      </c>
      <c r="C45" s="59" t="s">
        <v>94</v>
      </c>
      <c r="D45" s="58">
        <v>97</v>
      </c>
      <c r="E45" s="59">
        <v>0</v>
      </c>
      <c r="F45" s="58" t="s">
        <v>79</v>
      </c>
      <c r="G45" s="58" t="s">
        <v>80</v>
      </c>
      <c r="H45" s="59"/>
      <c r="I45" s="127">
        <f>I46</f>
        <v>682000</v>
      </c>
    </row>
    <row r="46" spans="1:9" ht="47">
      <c r="A46" s="61" t="s">
        <v>159</v>
      </c>
      <c r="B46" s="58" t="s">
        <v>76</v>
      </c>
      <c r="C46" s="59" t="s">
        <v>94</v>
      </c>
      <c r="D46" s="58">
        <v>97</v>
      </c>
      <c r="E46" s="59">
        <v>2</v>
      </c>
      <c r="F46" s="58" t="s">
        <v>79</v>
      </c>
      <c r="G46" s="58" t="s">
        <v>80</v>
      </c>
      <c r="H46" s="59"/>
      <c r="I46" s="127">
        <f>I48+I50+I52+I54</f>
        <v>682000</v>
      </c>
    </row>
    <row r="47" spans="1:9" ht="213.05" customHeight="1">
      <c r="A47" s="63" t="s">
        <v>160</v>
      </c>
      <c r="B47" s="160" t="s">
        <v>76</v>
      </c>
      <c r="C47" s="160" t="s">
        <v>94</v>
      </c>
      <c r="D47" s="160" t="s">
        <v>161</v>
      </c>
      <c r="E47" s="161">
        <v>2</v>
      </c>
      <c r="F47" s="160" t="s">
        <v>79</v>
      </c>
      <c r="G47" s="160" t="s">
        <v>162</v>
      </c>
      <c r="H47" s="59"/>
      <c r="I47" s="127"/>
    </row>
    <row r="48" spans="1:9" ht="144.80000000000001" customHeight="1">
      <c r="A48" s="63" t="s">
        <v>163</v>
      </c>
      <c r="B48" s="160"/>
      <c r="C48" s="160"/>
      <c r="D48" s="160"/>
      <c r="E48" s="161"/>
      <c r="F48" s="160"/>
      <c r="G48" s="160"/>
      <c r="H48" s="59"/>
      <c r="I48" s="127">
        <f>I49</f>
        <v>220400</v>
      </c>
    </row>
    <row r="49" spans="1:9">
      <c r="A49" s="64" t="s">
        <v>164</v>
      </c>
      <c r="B49" s="58" t="s">
        <v>76</v>
      </c>
      <c r="C49" s="58" t="s">
        <v>94</v>
      </c>
      <c r="D49" s="58" t="s">
        <v>161</v>
      </c>
      <c r="E49" s="59">
        <v>2</v>
      </c>
      <c r="F49" s="58" t="s">
        <v>79</v>
      </c>
      <c r="G49" s="58" t="s">
        <v>162</v>
      </c>
      <c r="H49" s="59">
        <v>540</v>
      </c>
      <c r="I49" s="127">
        <f>'Прил 4'!J43</f>
        <v>220400</v>
      </c>
    </row>
    <row r="50" spans="1:9" ht="31.3">
      <c r="A50" s="61" t="s">
        <v>165</v>
      </c>
      <c r="B50" s="58" t="s">
        <v>76</v>
      </c>
      <c r="C50" s="59" t="s">
        <v>94</v>
      </c>
      <c r="D50" s="58">
        <v>97</v>
      </c>
      <c r="E50" s="59">
        <v>2</v>
      </c>
      <c r="F50" s="58" t="s">
        <v>79</v>
      </c>
      <c r="G50" s="58" t="s">
        <v>166</v>
      </c>
      <c r="H50" s="59"/>
      <c r="I50" s="127">
        <f>I51</f>
        <v>131700</v>
      </c>
    </row>
    <row r="51" spans="1:9">
      <c r="A51" s="64" t="s">
        <v>164</v>
      </c>
      <c r="B51" s="58" t="s">
        <v>76</v>
      </c>
      <c r="C51" s="59" t="s">
        <v>94</v>
      </c>
      <c r="D51" s="58">
        <v>97</v>
      </c>
      <c r="E51" s="59">
        <v>2</v>
      </c>
      <c r="F51" s="58" t="s">
        <v>79</v>
      </c>
      <c r="G51" s="58" t="s">
        <v>166</v>
      </c>
      <c r="H51" s="59">
        <v>540</v>
      </c>
      <c r="I51" s="127">
        <f>'Прил 4'!J45</f>
        <v>131700</v>
      </c>
    </row>
    <row r="52" spans="1:9" ht="31.3">
      <c r="A52" s="61" t="s">
        <v>167</v>
      </c>
      <c r="B52" s="58" t="s">
        <v>76</v>
      </c>
      <c r="C52" s="59" t="s">
        <v>94</v>
      </c>
      <c r="D52" s="58">
        <v>97</v>
      </c>
      <c r="E52" s="59">
        <v>2</v>
      </c>
      <c r="F52" s="58" t="s">
        <v>79</v>
      </c>
      <c r="G52" s="58" t="s">
        <v>168</v>
      </c>
      <c r="H52" s="59"/>
      <c r="I52" s="127">
        <f>I53</f>
        <v>124300</v>
      </c>
    </row>
    <row r="53" spans="1:9">
      <c r="A53" s="64" t="s">
        <v>164</v>
      </c>
      <c r="B53" s="58" t="s">
        <v>76</v>
      </c>
      <c r="C53" s="59" t="s">
        <v>94</v>
      </c>
      <c r="D53" s="58">
        <v>97</v>
      </c>
      <c r="E53" s="59">
        <v>2</v>
      </c>
      <c r="F53" s="58" t="s">
        <v>79</v>
      </c>
      <c r="G53" s="58" t="s">
        <v>168</v>
      </c>
      <c r="H53" s="59">
        <v>540</v>
      </c>
      <c r="I53" s="127">
        <f>'Прил 4'!J47</f>
        <v>124300</v>
      </c>
    </row>
    <row r="54" spans="1:9" ht="47">
      <c r="A54" s="61" t="s">
        <v>169</v>
      </c>
      <c r="B54" s="58" t="s">
        <v>76</v>
      </c>
      <c r="C54" s="59" t="s">
        <v>94</v>
      </c>
      <c r="D54" s="58">
        <v>97</v>
      </c>
      <c r="E54" s="59">
        <v>2</v>
      </c>
      <c r="F54" s="58" t="s">
        <v>79</v>
      </c>
      <c r="G54" s="58" t="s">
        <v>170</v>
      </c>
      <c r="H54" s="59"/>
      <c r="I54" s="127">
        <f>I55</f>
        <v>205600</v>
      </c>
    </row>
    <row r="55" spans="1:9">
      <c r="A55" s="64" t="s">
        <v>164</v>
      </c>
      <c r="B55" s="58" t="s">
        <v>76</v>
      </c>
      <c r="C55" s="59" t="s">
        <v>94</v>
      </c>
      <c r="D55" s="58">
        <v>97</v>
      </c>
      <c r="E55" s="59">
        <v>2</v>
      </c>
      <c r="F55" s="58" t="s">
        <v>79</v>
      </c>
      <c r="G55" s="58" t="s">
        <v>170</v>
      </c>
      <c r="H55" s="59">
        <v>540</v>
      </c>
      <c r="I55" s="127">
        <f>'Прил 4'!J49</f>
        <v>205600</v>
      </c>
    </row>
    <row r="56" spans="1:9" ht="31.3">
      <c r="A56" s="61" t="s">
        <v>96</v>
      </c>
      <c r="B56" s="58" t="s">
        <v>76</v>
      </c>
      <c r="C56" s="58" t="s">
        <v>97</v>
      </c>
      <c r="D56" s="58"/>
      <c r="E56" s="58"/>
      <c r="F56" s="58"/>
      <c r="G56" s="58"/>
      <c r="H56" s="58"/>
      <c r="I56" s="127">
        <f>I57</f>
        <v>557000</v>
      </c>
    </row>
    <row r="57" spans="1:9">
      <c r="A57" s="61" t="s">
        <v>164</v>
      </c>
      <c r="B57" s="58" t="s">
        <v>76</v>
      </c>
      <c r="C57" s="58" t="s">
        <v>97</v>
      </c>
      <c r="D57" s="58" t="s">
        <v>161</v>
      </c>
      <c r="E57" s="58" t="s">
        <v>78</v>
      </c>
      <c r="F57" s="58" t="s">
        <v>79</v>
      </c>
      <c r="G57" s="58" t="s">
        <v>80</v>
      </c>
      <c r="H57" s="58"/>
      <c r="I57" s="127">
        <f>I58</f>
        <v>557000</v>
      </c>
    </row>
    <row r="58" spans="1:9" ht="47">
      <c r="A58" s="61" t="s">
        <v>159</v>
      </c>
      <c r="B58" s="58" t="s">
        <v>76</v>
      </c>
      <c r="C58" s="58" t="s">
        <v>97</v>
      </c>
      <c r="D58" s="58" t="s">
        <v>161</v>
      </c>
      <c r="E58" s="58" t="s">
        <v>84</v>
      </c>
      <c r="F58" s="58" t="s">
        <v>79</v>
      </c>
      <c r="G58" s="58" t="s">
        <v>80</v>
      </c>
      <c r="H58" s="58"/>
      <c r="I58" s="127">
        <f>I59</f>
        <v>557000</v>
      </c>
    </row>
    <row r="59" spans="1:9" ht="31.3">
      <c r="A59" s="61" t="s">
        <v>171</v>
      </c>
      <c r="B59" s="58" t="s">
        <v>76</v>
      </c>
      <c r="C59" s="58" t="s">
        <v>97</v>
      </c>
      <c r="D59" s="58">
        <v>97</v>
      </c>
      <c r="E59" s="59">
        <v>2</v>
      </c>
      <c r="F59" s="58" t="s">
        <v>79</v>
      </c>
      <c r="G59" s="58" t="s">
        <v>172</v>
      </c>
      <c r="H59" s="59"/>
      <c r="I59" s="127">
        <f>I60</f>
        <v>557000</v>
      </c>
    </row>
    <row r="60" spans="1:9">
      <c r="A60" s="64" t="s">
        <v>164</v>
      </c>
      <c r="B60" s="58" t="s">
        <v>76</v>
      </c>
      <c r="C60" s="58" t="s">
        <v>97</v>
      </c>
      <c r="D60" s="58">
        <v>97</v>
      </c>
      <c r="E60" s="59">
        <v>2</v>
      </c>
      <c r="F60" s="58" t="s">
        <v>79</v>
      </c>
      <c r="G60" s="58" t="s">
        <v>172</v>
      </c>
      <c r="H60" s="59">
        <v>540</v>
      </c>
      <c r="I60" s="127">
        <f>'Прил 4'!J54</f>
        <v>557000</v>
      </c>
    </row>
    <row r="61" spans="1:9">
      <c r="A61" s="60" t="s">
        <v>102</v>
      </c>
      <c r="B61" s="58" t="s">
        <v>76</v>
      </c>
      <c r="C61" s="59">
        <v>11</v>
      </c>
      <c r="D61" s="58"/>
      <c r="E61" s="59"/>
      <c r="F61" s="58"/>
      <c r="G61" s="58"/>
      <c r="H61" s="59" t="s">
        <v>142</v>
      </c>
      <c r="I61" s="126">
        <f>I62</f>
        <v>200000</v>
      </c>
    </row>
    <row r="62" spans="1:9">
      <c r="A62" s="60" t="s">
        <v>102</v>
      </c>
      <c r="B62" s="58" t="s">
        <v>76</v>
      </c>
      <c r="C62" s="59">
        <v>11</v>
      </c>
      <c r="D62" s="58">
        <v>94</v>
      </c>
      <c r="E62" s="59">
        <v>0</v>
      </c>
      <c r="F62" s="58" t="s">
        <v>79</v>
      </c>
      <c r="G62" s="58" t="s">
        <v>80</v>
      </c>
      <c r="H62" s="59"/>
      <c r="I62" s="126">
        <f>I63</f>
        <v>200000</v>
      </c>
    </row>
    <row r="63" spans="1:9">
      <c r="A63" s="60" t="s">
        <v>173</v>
      </c>
      <c r="B63" s="58" t="s">
        <v>76</v>
      </c>
      <c r="C63" s="59">
        <v>11</v>
      </c>
      <c r="D63" s="58">
        <v>94</v>
      </c>
      <c r="E63" s="59">
        <v>1</v>
      </c>
      <c r="F63" s="58" t="s">
        <v>79</v>
      </c>
      <c r="G63" s="58" t="s">
        <v>80</v>
      </c>
      <c r="H63" s="59" t="s">
        <v>142</v>
      </c>
      <c r="I63" s="126">
        <f>I64</f>
        <v>200000</v>
      </c>
    </row>
    <row r="64" spans="1:9">
      <c r="A64" s="60" t="s">
        <v>173</v>
      </c>
      <c r="B64" s="58" t="s">
        <v>76</v>
      </c>
      <c r="C64" s="59">
        <v>11</v>
      </c>
      <c r="D64" s="58">
        <v>94</v>
      </c>
      <c r="E64" s="59">
        <v>1</v>
      </c>
      <c r="F64" s="58" t="s">
        <v>79</v>
      </c>
      <c r="G64" s="58" t="s">
        <v>174</v>
      </c>
      <c r="H64" s="59"/>
      <c r="I64" s="126">
        <f>I65</f>
        <v>200000</v>
      </c>
    </row>
    <row r="65" spans="1:9">
      <c r="A65" s="60" t="s">
        <v>104</v>
      </c>
      <c r="B65" s="58" t="s">
        <v>76</v>
      </c>
      <c r="C65" s="59">
        <v>11</v>
      </c>
      <c r="D65" s="58">
        <v>94</v>
      </c>
      <c r="E65" s="59">
        <v>1</v>
      </c>
      <c r="F65" s="58" t="s">
        <v>79</v>
      </c>
      <c r="G65" s="58" t="s">
        <v>174</v>
      </c>
      <c r="H65" s="58" t="s">
        <v>105</v>
      </c>
      <c r="I65" s="126">
        <f>'Прил 4'!J59</f>
        <v>200000</v>
      </c>
    </row>
    <row r="66" spans="1:9">
      <c r="A66" s="60" t="s">
        <v>107</v>
      </c>
      <c r="B66" s="58" t="s">
        <v>76</v>
      </c>
      <c r="C66" s="59">
        <v>13</v>
      </c>
      <c r="D66" s="58"/>
      <c r="E66" s="59"/>
      <c r="F66" s="58"/>
      <c r="G66" s="58"/>
      <c r="H66" s="59"/>
      <c r="I66" s="127">
        <f>I67+I80+I97+I103+I107+I114+I118+I122+I128</f>
        <v>13676658.949999999</v>
      </c>
    </row>
    <row r="67" spans="1:9" ht="31.3">
      <c r="A67" s="60" t="s">
        <v>175</v>
      </c>
      <c r="B67" s="58" t="s">
        <v>76</v>
      </c>
      <c r="C67" s="59">
        <v>13</v>
      </c>
      <c r="D67" s="58" t="s">
        <v>76</v>
      </c>
      <c r="E67" s="59">
        <v>0</v>
      </c>
      <c r="F67" s="58" t="s">
        <v>79</v>
      </c>
      <c r="G67" s="58" t="s">
        <v>80</v>
      </c>
      <c r="H67" s="59"/>
      <c r="I67" s="127">
        <f>I68+I77</f>
        <v>10772745.33</v>
      </c>
    </row>
    <row r="68" spans="1:9">
      <c r="A68" s="60" t="s">
        <v>176</v>
      </c>
      <c r="B68" s="58" t="s">
        <v>76</v>
      </c>
      <c r="C68" s="59">
        <v>13</v>
      </c>
      <c r="D68" s="58" t="s">
        <v>76</v>
      </c>
      <c r="E68" s="59">
        <v>1</v>
      </c>
      <c r="F68" s="58" t="s">
        <v>79</v>
      </c>
      <c r="G68" s="58" t="s">
        <v>80</v>
      </c>
      <c r="H68" s="59"/>
      <c r="I68" s="127">
        <f>I69+I71+I73+I75</f>
        <v>10395745.33</v>
      </c>
    </row>
    <row r="69" spans="1:9" hidden="1">
      <c r="A69" s="61" t="s">
        <v>405</v>
      </c>
      <c r="B69" s="58" t="s">
        <v>76</v>
      </c>
      <c r="C69" s="59">
        <v>13</v>
      </c>
      <c r="D69" s="58" t="s">
        <v>76</v>
      </c>
      <c r="E69" s="59">
        <v>1</v>
      </c>
      <c r="F69" s="58" t="s">
        <v>79</v>
      </c>
      <c r="G69" s="58" t="s">
        <v>406</v>
      </c>
      <c r="H69" s="59"/>
      <c r="I69" s="127">
        <f>I70</f>
        <v>0</v>
      </c>
    </row>
    <row r="70" spans="1:9" ht="31.3" hidden="1">
      <c r="A70" s="61" t="s">
        <v>86</v>
      </c>
      <c r="B70" s="58" t="s">
        <v>76</v>
      </c>
      <c r="C70" s="59">
        <v>13</v>
      </c>
      <c r="D70" s="58" t="s">
        <v>76</v>
      </c>
      <c r="E70" s="59">
        <v>1</v>
      </c>
      <c r="F70" s="58" t="s">
        <v>79</v>
      </c>
      <c r="G70" s="58" t="s">
        <v>406</v>
      </c>
      <c r="H70" s="59">
        <v>240</v>
      </c>
      <c r="I70" s="127">
        <f>'Прил 4'!J64</f>
        <v>0</v>
      </c>
    </row>
    <row r="71" spans="1:9">
      <c r="A71" s="61" t="s">
        <v>177</v>
      </c>
      <c r="B71" s="58" t="s">
        <v>76</v>
      </c>
      <c r="C71" s="59">
        <v>13</v>
      </c>
      <c r="D71" s="58" t="s">
        <v>76</v>
      </c>
      <c r="E71" s="59">
        <v>1</v>
      </c>
      <c r="F71" s="58" t="s">
        <v>79</v>
      </c>
      <c r="G71" s="58" t="s">
        <v>178</v>
      </c>
      <c r="H71" s="59"/>
      <c r="I71" s="127">
        <f>I72</f>
        <v>7348372.7599999998</v>
      </c>
    </row>
    <row r="72" spans="1:9" ht="31.3">
      <c r="A72" s="61" t="s">
        <v>86</v>
      </c>
      <c r="B72" s="58" t="s">
        <v>76</v>
      </c>
      <c r="C72" s="59">
        <v>13</v>
      </c>
      <c r="D72" s="58" t="s">
        <v>76</v>
      </c>
      <c r="E72" s="59">
        <v>1</v>
      </c>
      <c r="F72" s="58" t="s">
        <v>79</v>
      </c>
      <c r="G72" s="58" t="s">
        <v>178</v>
      </c>
      <c r="H72" s="59">
        <v>240</v>
      </c>
      <c r="I72" s="127">
        <f>'Прил 4'!J66</f>
        <v>7348372.7599999998</v>
      </c>
    </row>
    <row r="73" spans="1:9">
      <c r="A73" s="61" t="s">
        <v>179</v>
      </c>
      <c r="B73" s="58" t="s">
        <v>76</v>
      </c>
      <c r="C73" s="59">
        <v>13</v>
      </c>
      <c r="D73" s="58" t="s">
        <v>76</v>
      </c>
      <c r="E73" s="59">
        <v>1</v>
      </c>
      <c r="F73" s="58" t="s">
        <v>79</v>
      </c>
      <c r="G73" s="58" t="s">
        <v>180</v>
      </c>
      <c r="H73" s="59"/>
      <c r="I73" s="127">
        <f>I74</f>
        <v>2800000</v>
      </c>
    </row>
    <row r="74" spans="1:9" ht="31.3">
      <c r="A74" s="61" t="s">
        <v>86</v>
      </c>
      <c r="B74" s="58" t="s">
        <v>76</v>
      </c>
      <c r="C74" s="59">
        <v>13</v>
      </c>
      <c r="D74" s="58" t="s">
        <v>76</v>
      </c>
      <c r="E74" s="59">
        <v>1</v>
      </c>
      <c r="F74" s="58" t="s">
        <v>79</v>
      </c>
      <c r="G74" s="58" t="s">
        <v>180</v>
      </c>
      <c r="H74" s="59">
        <v>240</v>
      </c>
      <c r="I74" s="127">
        <f>'Прил 4'!J68</f>
        <v>2800000</v>
      </c>
    </row>
    <row r="75" spans="1:9">
      <c r="A75" s="61" t="s">
        <v>181</v>
      </c>
      <c r="B75" s="58" t="s">
        <v>76</v>
      </c>
      <c r="C75" s="59">
        <v>13</v>
      </c>
      <c r="D75" s="58" t="s">
        <v>76</v>
      </c>
      <c r="E75" s="59">
        <v>1</v>
      </c>
      <c r="F75" s="58" t="s">
        <v>79</v>
      </c>
      <c r="G75" s="58" t="s">
        <v>182</v>
      </c>
      <c r="H75" s="59"/>
      <c r="I75" s="127">
        <f>I76</f>
        <v>247372.57</v>
      </c>
    </row>
    <row r="76" spans="1:9" ht="31.3">
      <c r="A76" s="61" t="s">
        <v>86</v>
      </c>
      <c r="B76" s="58" t="s">
        <v>76</v>
      </c>
      <c r="C76" s="59">
        <v>13</v>
      </c>
      <c r="D76" s="58" t="s">
        <v>76</v>
      </c>
      <c r="E76" s="59">
        <v>1</v>
      </c>
      <c r="F76" s="58" t="s">
        <v>79</v>
      </c>
      <c r="G76" s="58" t="s">
        <v>182</v>
      </c>
      <c r="H76" s="59">
        <v>240</v>
      </c>
      <c r="I76" s="127">
        <f>'Прил 4'!J70</f>
        <v>247372.57</v>
      </c>
    </row>
    <row r="77" spans="1:9" ht="31.3">
      <c r="A77" s="61" t="s">
        <v>183</v>
      </c>
      <c r="B77" s="58" t="s">
        <v>76</v>
      </c>
      <c r="C77" s="59">
        <v>13</v>
      </c>
      <c r="D77" s="58" t="s">
        <v>76</v>
      </c>
      <c r="E77" s="59">
        <v>2</v>
      </c>
      <c r="F77" s="58" t="s">
        <v>79</v>
      </c>
      <c r="G77" s="58" t="s">
        <v>80</v>
      </c>
      <c r="H77" s="59"/>
      <c r="I77" s="127">
        <f>I78</f>
        <v>377000</v>
      </c>
    </row>
    <row r="78" spans="1:9">
      <c r="A78" s="61" t="s">
        <v>184</v>
      </c>
      <c r="B78" s="58" t="s">
        <v>76</v>
      </c>
      <c r="C78" s="59">
        <v>13</v>
      </c>
      <c r="D78" s="58" t="s">
        <v>76</v>
      </c>
      <c r="E78" s="59">
        <v>2</v>
      </c>
      <c r="F78" s="58" t="s">
        <v>79</v>
      </c>
      <c r="G78" s="58" t="s">
        <v>185</v>
      </c>
      <c r="H78" s="59"/>
      <c r="I78" s="127">
        <f>I79</f>
        <v>377000</v>
      </c>
    </row>
    <row r="79" spans="1:9" ht="31.3">
      <c r="A79" s="61" t="s">
        <v>86</v>
      </c>
      <c r="B79" s="58" t="s">
        <v>76</v>
      </c>
      <c r="C79" s="59">
        <v>13</v>
      </c>
      <c r="D79" s="58" t="s">
        <v>76</v>
      </c>
      <c r="E79" s="59">
        <v>2</v>
      </c>
      <c r="F79" s="58" t="s">
        <v>79</v>
      </c>
      <c r="G79" s="58" t="s">
        <v>185</v>
      </c>
      <c r="H79" s="59">
        <v>240</v>
      </c>
      <c r="I79" s="127">
        <f>'Прил 4'!J73</f>
        <v>377000</v>
      </c>
    </row>
    <row r="80" spans="1:9" ht="31.3">
      <c r="A80" s="60" t="s">
        <v>186</v>
      </c>
      <c r="B80" s="58" t="s">
        <v>76</v>
      </c>
      <c r="C80" s="59">
        <v>13</v>
      </c>
      <c r="D80" s="58" t="s">
        <v>98</v>
      </c>
      <c r="E80" s="59">
        <v>0</v>
      </c>
      <c r="F80" s="58" t="s">
        <v>79</v>
      </c>
      <c r="G80" s="58" t="s">
        <v>80</v>
      </c>
      <c r="H80" s="59"/>
      <c r="I80" s="127">
        <f>I81</f>
        <v>1470752</v>
      </c>
    </row>
    <row r="81" spans="1:9" ht="31.3">
      <c r="A81" s="60" t="s">
        <v>187</v>
      </c>
      <c r="B81" s="58" t="s">
        <v>76</v>
      </c>
      <c r="C81" s="59">
        <v>13</v>
      </c>
      <c r="D81" s="58" t="s">
        <v>98</v>
      </c>
      <c r="E81" s="59">
        <v>1</v>
      </c>
      <c r="F81" s="58" t="s">
        <v>79</v>
      </c>
      <c r="G81" s="58" t="s">
        <v>80</v>
      </c>
      <c r="H81" s="59"/>
      <c r="I81" s="127">
        <f>I82+I85+I88+I91+I94</f>
        <v>1470752</v>
      </c>
    </row>
    <row r="82" spans="1:9">
      <c r="A82" s="60" t="s">
        <v>188</v>
      </c>
      <c r="B82" s="58" t="s">
        <v>76</v>
      </c>
      <c r="C82" s="59">
        <v>13</v>
      </c>
      <c r="D82" s="58" t="s">
        <v>98</v>
      </c>
      <c r="E82" s="59">
        <v>1</v>
      </c>
      <c r="F82" s="58" t="s">
        <v>76</v>
      </c>
      <c r="G82" s="58" t="s">
        <v>80</v>
      </c>
      <c r="H82" s="59"/>
      <c r="I82" s="127">
        <f>I83</f>
        <v>317000</v>
      </c>
    </row>
    <row r="83" spans="1:9" ht="31.3">
      <c r="A83" s="61" t="s">
        <v>189</v>
      </c>
      <c r="B83" s="58" t="s">
        <v>76</v>
      </c>
      <c r="C83" s="58" t="s">
        <v>108</v>
      </c>
      <c r="D83" s="58" t="s">
        <v>98</v>
      </c>
      <c r="E83" s="58" t="s">
        <v>81</v>
      </c>
      <c r="F83" s="58" t="s">
        <v>76</v>
      </c>
      <c r="G83" s="58" t="s">
        <v>190</v>
      </c>
      <c r="H83" s="58"/>
      <c r="I83" s="127">
        <f>I84</f>
        <v>317000</v>
      </c>
    </row>
    <row r="84" spans="1:9" ht="31.3">
      <c r="A84" s="61" t="s">
        <v>86</v>
      </c>
      <c r="B84" s="58" t="s">
        <v>76</v>
      </c>
      <c r="C84" s="58" t="s">
        <v>108</v>
      </c>
      <c r="D84" s="58" t="s">
        <v>98</v>
      </c>
      <c r="E84" s="58" t="s">
        <v>81</v>
      </c>
      <c r="F84" s="58" t="s">
        <v>76</v>
      </c>
      <c r="G84" s="58" t="s">
        <v>190</v>
      </c>
      <c r="H84" s="58" t="s">
        <v>87</v>
      </c>
      <c r="I84" s="127">
        <f>'Прил 4'!J78</f>
        <v>317000</v>
      </c>
    </row>
    <row r="85" spans="1:9">
      <c r="A85" s="60" t="s">
        <v>191</v>
      </c>
      <c r="B85" s="58" t="s">
        <v>76</v>
      </c>
      <c r="C85" s="59">
        <v>13</v>
      </c>
      <c r="D85" s="58" t="s">
        <v>98</v>
      </c>
      <c r="E85" s="59">
        <v>1</v>
      </c>
      <c r="F85" s="58" t="s">
        <v>77</v>
      </c>
      <c r="G85" s="58" t="s">
        <v>80</v>
      </c>
      <c r="H85" s="59"/>
      <c r="I85" s="127">
        <f>I86</f>
        <v>40000</v>
      </c>
    </row>
    <row r="86" spans="1:9" ht="31.3">
      <c r="A86" s="61" t="s">
        <v>189</v>
      </c>
      <c r="B86" s="58" t="s">
        <v>76</v>
      </c>
      <c r="C86" s="58" t="s">
        <v>108</v>
      </c>
      <c r="D86" s="58" t="s">
        <v>98</v>
      </c>
      <c r="E86" s="58" t="s">
        <v>81</v>
      </c>
      <c r="F86" s="58" t="s">
        <v>77</v>
      </c>
      <c r="G86" s="58" t="s">
        <v>190</v>
      </c>
      <c r="H86" s="58"/>
      <c r="I86" s="127">
        <f>I87</f>
        <v>40000</v>
      </c>
    </row>
    <row r="87" spans="1:9" ht="31.3">
      <c r="A87" s="61" t="s">
        <v>86</v>
      </c>
      <c r="B87" s="58" t="s">
        <v>76</v>
      </c>
      <c r="C87" s="58" t="s">
        <v>108</v>
      </c>
      <c r="D87" s="58" t="s">
        <v>98</v>
      </c>
      <c r="E87" s="58" t="s">
        <v>81</v>
      </c>
      <c r="F87" s="58" t="s">
        <v>77</v>
      </c>
      <c r="G87" s="58" t="s">
        <v>190</v>
      </c>
      <c r="H87" s="58" t="s">
        <v>87</v>
      </c>
      <c r="I87" s="127">
        <f>'Прил 4'!J81</f>
        <v>40000</v>
      </c>
    </row>
    <row r="88" spans="1:9">
      <c r="A88" s="60" t="s">
        <v>192</v>
      </c>
      <c r="B88" s="58" t="s">
        <v>76</v>
      </c>
      <c r="C88" s="59">
        <v>13</v>
      </c>
      <c r="D88" s="58" t="s">
        <v>98</v>
      </c>
      <c r="E88" s="59">
        <v>1</v>
      </c>
      <c r="F88" s="58" t="s">
        <v>83</v>
      </c>
      <c r="G88" s="58" t="s">
        <v>80</v>
      </c>
      <c r="H88" s="59"/>
      <c r="I88" s="127">
        <f>I89</f>
        <v>1029552</v>
      </c>
    </row>
    <row r="89" spans="1:9" ht="31.3">
      <c r="A89" s="61" t="s">
        <v>189</v>
      </c>
      <c r="B89" s="58" t="s">
        <v>76</v>
      </c>
      <c r="C89" s="58" t="s">
        <v>108</v>
      </c>
      <c r="D89" s="58" t="s">
        <v>98</v>
      </c>
      <c r="E89" s="58" t="s">
        <v>81</v>
      </c>
      <c r="F89" s="58" t="s">
        <v>83</v>
      </c>
      <c r="G89" s="58" t="s">
        <v>190</v>
      </c>
      <c r="H89" s="58"/>
      <c r="I89" s="127">
        <f>I90</f>
        <v>1029552</v>
      </c>
    </row>
    <row r="90" spans="1:9" ht="31.3">
      <c r="A90" s="61" t="s">
        <v>86</v>
      </c>
      <c r="B90" s="58" t="s">
        <v>76</v>
      </c>
      <c r="C90" s="58" t="s">
        <v>108</v>
      </c>
      <c r="D90" s="58" t="s">
        <v>98</v>
      </c>
      <c r="E90" s="58" t="s">
        <v>81</v>
      </c>
      <c r="F90" s="58" t="s">
        <v>83</v>
      </c>
      <c r="G90" s="58" t="s">
        <v>190</v>
      </c>
      <c r="H90" s="58" t="s">
        <v>87</v>
      </c>
      <c r="I90" s="127">
        <f>'Прил 4'!J84</f>
        <v>1029552</v>
      </c>
    </row>
    <row r="91" spans="1:9">
      <c r="A91" s="60" t="s">
        <v>193</v>
      </c>
      <c r="B91" s="58" t="s">
        <v>76</v>
      </c>
      <c r="C91" s="59">
        <v>13</v>
      </c>
      <c r="D91" s="58" t="s">
        <v>98</v>
      </c>
      <c r="E91" s="59">
        <v>1</v>
      </c>
      <c r="F91" s="58" t="s">
        <v>94</v>
      </c>
      <c r="G91" s="58" t="s">
        <v>80</v>
      </c>
      <c r="H91" s="59"/>
      <c r="I91" s="127">
        <f>I92</f>
        <v>64200</v>
      </c>
    </row>
    <row r="92" spans="1:9" ht="31.3">
      <c r="A92" s="61" t="s">
        <v>189</v>
      </c>
      <c r="B92" s="58" t="s">
        <v>76</v>
      </c>
      <c r="C92" s="58" t="s">
        <v>108</v>
      </c>
      <c r="D92" s="58" t="s">
        <v>98</v>
      </c>
      <c r="E92" s="58" t="s">
        <v>81</v>
      </c>
      <c r="F92" s="58" t="s">
        <v>94</v>
      </c>
      <c r="G92" s="58" t="s">
        <v>190</v>
      </c>
      <c r="H92" s="58"/>
      <c r="I92" s="127">
        <f>I93</f>
        <v>64200</v>
      </c>
    </row>
    <row r="93" spans="1:9" ht="31.3">
      <c r="A93" s="61" t="s">
        <v>86</v>
      </c>
      <c r="B93" s="58" t="s">
        <v>76</v>
      </c>
      <c r="C93" s="58" t="s">
        <v>108</v>
      </c>
      <c r="D93" s="58" t="s">
        <v>98</v>
      </c>
      <c r="E93" s="58" t="s">
        <v>81</v>
      </c>
      <c r="F93" s="58" t="s">
        <v>94</v>
      </c>
      <c r="G93" s="58" t="s">
        <v>190</v>
      </c>
      <c r="H93" s="58" t="s">
        <v>87</v>
      </c>
      <c r="I93" s="127">
        <f>'Прил 4'!J87</f>
        <v>64200</v>
      </c>
    </row>
    <row r="94" spans="1:9" ht="47">
      <c r="A94" s="60" t="s">
        <v>194</v>
      </c>
      <c r="B94" s="58" t="s">
        <v>76</v>
      </c>
      <c r="C94" s="59">
        <v>13</v>
      </c>
      <c r="D94" s="58" t="s">
        <v>98</v>
      </c>
      <c r="E94" s="59">
        <v>1</v>
      </c>
      <c r="F94" s="58" t="s">
        <v>95</v>
      </c>
      <c r="G94" s="58" t="s">
        <v>80</v>
      </c>
      <c r="H94" s="59"/>
      <c r="I94" s="127">
        <f>I95</f>
        <v>20000</v>
      </c>
    </row>
    <row r="95" spans="1:9" ht="31.3">
      <c r="A95" s="61" t="s">
        <v>189</v>
      </c>
      <c r="B95" s="58" t="s">
        <v>76</v>
      </c>
      <c r="C95" s="58" t="s">
        <v>108</v>
      </c>
      <c r="D95" s="58" t="s">
        <v>98</v>
      </c>
      <c r="E95" s="58" t="s">
        <v>81</v>
      </c>
      <c r="F95" s="58" t="s">
        <v>95</v>
      </c>
      <c r="G95" s="58" t="s">
        <v>190</v>
      </c>
      <c r="H95" s="58"/>
      <c r="I95" s="127">
        <f>I96</f>
        <v>20000</v>
      </c>
    </row>
    <row r="96" spans="1:9" ht="31.3">
      <c r="A96" s="61" t="s">
        <v>86</v>
      </c>
      <c r="B96" s="58" t="s">
        <v>76</v>
      </c>
      <c r="C96" s="58" t="s">
        <v>108</v>
      </c>
      <c r="D96" s="58" t="s">
        <v>98</v>
      </c>
      <c r="E96" s="58" t="s">
        <v>81</v>
      </c>
      <c r="F96" s="58" t="s">
        <v>95</v>
      </c>
      <c r="G96" s="58" t="s">
        <v>190</v>
      </c>
      <c r="H96" s="58" t="s">
        <v>87</v>
      </c>
      <c r="I96" s="127">
        <f>'Прил 4'!J90</f>
        <v>20000</v>
      </c>
    </row>
    <row r="97" spans="1:9" ht="31.3">
      <c r="A97" s="60" t="s">
        <v>196</v>
      </c>
      <c r="B97" s="58" t="s">
        <v>76</v>
      </c>
      <c r="C97" s="59">
        <v>13</v>
      </c>
      <c r="D97" s="58" t="s">
        <v>121</v>
      </c>
      <c r="E97" s="59">
        <v>0</v>
      </c>
      <c r="F97" s="58" t="s">
        <v>79</v>
      </c>
      <c r="G97" s="58" t="s">
        <v>80</v>
      </c>
      <c r="H97" s="59"/>
      <c r="I97" s="127">
        <f>I98</f>
        <v>6000</v>
      </c>
    </row>
    <row r="98" spans="1:9" ht="31.3">
      <c r="A98" s="60" t="s">
        <v>197</v>
      </c>
      <c r="B98" s="58" t="s">
        <v>76</v>
      </c>
      <c r="C98" s="59">
        <v>13</v>
      </c>
      <c r="D98" s="58" t="s">
        <v>121</v>
      </c>
      <c r="E98" s="59">
        <v>0</v>
      </c>
      <c r="F98" s="58" t="s">
        <v>79</v>
      </c>
      <c r="G98" s="58" t="s">
        <v>80</v>
      </c>
      <c r="H98" s="59"/>
      <c r="I98" s="127">
        <f>I99+I101</f>
        <v>6000</v>
      </c>
    </row>
    <row r="99" spans="1:9" ht="31.3">
      <c r="A99" s="61" t="s">
        <v>407</v>
      </c>
      <c r="B99" s="58" t="s">
        <v>76</v>
      </c>
      <c r="C99" s="58" t="s">
        <v>108</v>
      </c>
      <c r="D99" s="58" t="s">
        <v>121</v>
      </c>
      <c r="E99" s="58" t="s">
        <v>78</v>
      </c>
      <c r="F99" s="58" t="s">
        <v>79</v>
      </c>
      <c r="G99" s="58" t="s">
        <v>408</v>
      </c>
      <c r="H99" s="58"/>
      <c r="I99" s="127">
        <f>I100</f>
        <v>6000</v>
      </c>
    </row>
    <row r="100" spans="1:9">
      <c r="A100" s="61" t="s">
        <v>100</v>
      </c>
      <c r="B100" s="58" t="s">
        <v>76</v>
      </c>
      <c r="C100" s="58" t="s">
        <v>108</v>
      </c>
      <c r="D100" s="58" t="s">
        <v>121</v>
      </c>
      <c r="E100" s="58" t="s">
        <v>78</v>
      </c>
      <c r="F100" s="58" t="s">
        <v>79</v>
      </c>
      <c r="G100" s="58" t="s">
        <v>408</v>
      </c>
      <c r="H100" s="58" t="s">
        <v>101</v>
      </c>
      <c r="I100" s="127">
        <f>'Прил 4'!J97</f>
        <v>6000</v>
      </c>
    </row>
    <row r="101" spans="1:9" ht="47" hidden="1">
      <c r="A101" s="61" t="s">
        <v>422</v>
      </c>
      <c r="B101" s="58" t="s">
        <v>76</v>
      </c>
      <c r="C101" s="58" t="s">
        <v>108</v>
      </c>
      <c r="D101" s="58" t="s">
        <v>121</v>
      </c>
      <c r="E101" s="58" t="s">
        <v>78</v>
      </c>
      <c r="F101" s="58" t="s">
        <v>79</v>
      </c>
      <c r="G101" s="58" t="s">
        <v>410</v>
      </c>
      <c r="H101" s="58"/>
      <c r="I101" s="127">
        <f>I102</f>
        <v>0</v>
      </c>
    </row>
    <row r="102" spans="1:9" hidden="1">
      <c r="A102" s="61" t="s">
        <v>100</v>
      </c>
      <c r="B102" s="58" t="s">
        <v>76</v>
      </c>
      <c r="C102" s="58" t="s">
        <v>108</v>
      </c>
      <c r="D102" s="58" t="s">
        <v>121</v>
      </c>
      <c r="E102" s="58" t="s">
        <v>78</v>
      </c>
      <c r="F102" s="58" t="s">
        <v>79</v>
      </c>
      <c r="G102" s="58" t="s">
        <v>410</v>
      </c>
      <c r="H102" s="58" t="s">
        <v>101</v>
      </c>
      <c r="I102" s="127">
        <f>'Прил 4'!J99</f>
        <v>0</v>
      </c>
    </row>
    <row r="103" spans="1:9" ht="47">
      <c r="A103" s="60" t="s">
        <v>198</v>
      </c>
      <c r="B103" s="58" t="s">
        <v>76</v>
      </c>
      <c r="C103" s="58" t="s">
        <v>108</v>
      </c>
      <c r="D103" s="58" t="s">
        <v>99</v>
      </c>
      <c r="E103" s="59">
        <v>0</v>
      </c>
      <c r="F103" s="58" t="s">
        <v>79</v>
      </c>
      <c r="G103" s="58" t="s">
        <v>80</v>
      </c>
      <c r="H103" s="59"/>
      <c r="I103" s="127">
        <f>I104</f>
        <v>10000</v>
      </c>
    </row>
    <row r="104" spans="1:9">
      <c r="A104" s="61" t="s">
        <v>199</v>
      </c>
      <c r="B104" s="58" t="s">
        <v>76</v>
      </c>
      <c r="C104" s="58" t="s">
        <v>108</v>
      </c>
      <c r="D104" s="58" t="s">
        <v>99</v>
      </c>
      <c r="E104" s="58" t="s">
        <v>78</v>
      </c>
      <c r="F104" s="58" t="s">
        <v>76</v>
      </c>
      <c r="G104" s="58" t="s">
        <v>80</v>
      </c>
      <c r="H104" s="58"/>
      <c r="I104" s="127">
        <f>I105</f>
        <v>10000</v>
      </c>
    </row>
    <row r="105" spans="1:9">
      <c r="A105" s="61" t="s">
        <v>200</v>
      </c>
      <c r="B105" s="58" t="s">
        <v>76</v>
      </c>
      <c r="C105" s="58" t="s">
        <v>108</v>
      </c>
      <c r="D105" s="58" t="s">
        <v>99</v>
      </c>
      <c r="E105" s="58" t="s">
        <v>78</v>
      </c>
      <c r="F105" s="58" t="s">
        <v>76</v>
      </c>
      <c r="G105" s="58" t="s">
        <v>201</v>
      </c>
      <c r="H105" s="58"/>
      <c r="I105" s="127">
        <f>I106</f>
        <v>10000</v>
      </c>
    </row>
    <row r="106" spans="1:9" ht="31.3">
      <c r="A106" s="61" t="s">
        <v>86</v>
      </c>
      <c r="B106" s="58" t="s">
        <v>76</v>
      </c>
      <c r="C106" s="58" t="s">
        <v>108</v>
      </c>
      <c r="D106" s="58" t="s">
        <v>99</v>
      </c>
      <c r="E106" s="58" t="s">
        <v>78</v>
      </c>
      <c r="F106" s="58" t="s">
        <v>76</v>
      </c>
      <c r="G106" s="58" t="s">
        <v>201</v>
      </c>
      <c r="H106" s="58" t="s">
        <v>87</v>
      </c>
      <c r="I106" s="127">
        <f>'Прил 4'!J103</f>
        <v>10000</v>
      </c>
    </row>
    <row r="107" spans="1:9" ht="47">
      <c r="A107" s="60" t="s">
        <v>150</v>
      </c>
      <c r="B107" s="58" t="s">
        <v>76</v>
      </c>
      <c r="C107" s="59">
        <v>13</v>
      </c>
      <c r="D107" s="58" t="s">
        <v>103</v>
      </c>
      <c r="E107" s="59">
        <v>0</v>
      </c>
      <c r="F107" s="58" t="s">
        <v>79</v>
      </c>
      <c r="G107" s="58" t="s">
        <v>80</v>
      </c>
      <c r="H107" s="59"/>
      <c r="I107" s="127">
        <f>I108+I111</f>
        <v>1100000</v>
      </c>
    </row>
    <row r="108" spans="1:9">
      <c r="A108" s="61" t="s">
        <v>151</v>
      </c>
      <c r="B108" s="58" t="s">
        <v>76</v>
      </c>
      <c r="C108" s="58" t="s">
        <v>108</v>
      </c>
      <c r="D108" s="58" t="s">
        <v>103</v>
      </c>
      <c r="E108" s="58" t="s">
        <v>78</v>
      </c>
      <c r="F108" s="58" t="s">
        <v>76</v>
      </c>
      <c r="G108" s="58" t="s">
        <v>80</v>
      </c>
      <c r="H108" s="58"/>
      <c r="I108" s="127">
        <f>I109</f>
        <v>100000</v>
      </c>
    </row>
    <row r="109" spans="1:9">
      <c r="A109" s="61" t="s">
        <v>151</v>
      </c>
      <c r="B109" s="58" t="s">
        <v>76</v>
      </c>
      <c r="C109" s="58" t="s">
        <v>108</v>
      </c>
      <c r="D109" s="58" t="s">
        <v>103</v>
      </c>
      <c r="E109" s="58" t="s">
        <v>78</v>
      </c>
      <c r="F109" s="58" t="s">
        <v>76</v>
      </c>
      <c r="G109" s="58" t="s">
        <v>152</v>
      </c>
      <c r="H109" s="58"/>
      <c r="I109" s="127">
        <f>I110</f>
        <v>100000</v>
      </c>
    </row>
    <row r="110" spans="1:9" ht="31.3">
      <c r="A110" s="61" t="s">
        <v>86</v>
      </c>
      <c r="B110" s="58" t="s">
        <v>76</v>
      </c>
      <c r="C110" s="58" t="s">
        <v>108</v>
      </c>
      <c r="D110" s="58" t="s">
        <v>103</v>
      </c>
      <c r="E110" s="58" t="s">
        <v>78</v>
      </c>
      <c r="F110" s="58" t="s">
        <v>76</v>
      </c>
      <c r="G110" s="58" t="s">
        <v>152</v>
      </c>
      <c r="H110" s="58" t="s">
        <v>87</v>
      </c>
      <c r="I110" s="127">
        <f>'Прил 4'!J107</f>
        <v>100000</v>
      </c>
    </row>
    <row r="111" spans="1:9">
      <c r="A111" s="61" t="s">
        <v>417</v>
      </c>
      <c r="B111" s="58" t="s">
        <v>76</v>
      </c>
      <c r="C111" s="58" t="s">
        <v>108</v>
      </c>
      <c r="D111" s="58" t="s">
        <v>103</v>
      </c>
      <c r="E111" s="58" t="s">
        <v>78</v>
      </c>
      <c r="F111" s="58" t="s">
        <v>77</v>
      </c>
      <c r="G111" s="58" t="s">
        <v>80</v>
      </c>
      <c r="H111" s="58"/>
      <c r="I111" s="127">
        <f>I112</f>
        <v>1000000</v>
      </c>
    </row>
    <row r="112" spans="1:9">
      <c r="A112" s="61" t="s">
        <v>151</v>
      </c>
      <c r="B112" s="58" t="s">
        <v>76</v>
      </c>
      <c r="C112" s="58" t="s">
        <v>108</v>
      </c>
      <c r="D112" s="58" t="s">
        <v>103</v>
      </c>
      <c r="E112" s="58" t="s">
        <v>78</v>
      </c>
      <c r="F112" s="58" t="s">
        <v>77</v>
      </c>
      <c r="G112" s="58" t="s">
        <v>152</v>
      </c>
      <c r="H112" s="58"/>
      <c r="I112" s="127">
        <f>I113</f>
        <v>1000000</v>
      </c>
    </row>
    <row r="113" spans="1:9" ht="31.3">
      <c r="A113" s="61" t="s">
        <v>86</v>
      </c>
      <c r="B113" s="58" t="s">
        <v>76</v>
      </c>
      <c r="C113" s="58" t="s">
        <v>108</v>
      </c>
      <c r="D113" s="58" t="s">
        <v>103</v>
      </c>
      <c r="E113" s="58" t="s">
        <v>78</v>
      </c>
      <c r="F113" s="58" t="s">
        <v>77</v>
      </c>
      <c r="G113" s="58" t="s">
        <v>152</v>
      </c>
      <c r="H113" s="58" t="s">
        <v>87</v>
      </c>
      <c r="I113" s="127">
        <f>'Прил 4'!J110</f>
        <v>1000000</v>
      </c>
    </row>
    <row r="114" spans="1:9" ht="47">
      <c r="A114" s="60" t="s">
        <v>202</v>
      </c>
      <c r="B114" s="58" t="s">
        <v>76</v>
      </c>
      <c r="C114" s="59">
        <v>13</v>
      </c>
      <c r="D114" s="58" t="s">
        <v>108</v>
      </c>
      <c r="E114" s="59">
        <v>0</v>
      </c>
      <c r="F114" s="58" t="s">
        <v>79</v>
      </c>
      <c r="G114" s="58" t="s">
        <v>80</v>
      </c>
      <c r="H114" s="59"/>
      <c r="I114" s="127">
        <f>I115</f>
        <v>0</v>
      </c>
    </row>
    <row r="115" spans="1:9" ht="31.3">
      <c r="A115" s="61" t="s">
        <v>203</v>
      </c>
      <c r="B115" s="58" t="s">
        <v>76</v>
      </c>
      <c r="C115" s="58" t="s">
        <v>108</v>
      </c>
      <c r="D115" s="58" t="s">
        <v>108</v>
      </c>
      <c r="E115" s="58" t="s">
        <v>78</v>
      </c>
      <c r="F115" s="58" t="s">
        <v>77</v>
      </c>
      <c r="G115" s="58"/>
      <c r="H115" s="58"/>
      <c r="I115" s="127">
        <f>I116</f>
        <v>0</v>
      </c>
    </row>
    <row r="116" spans="1:9">
      <c r="A116" s="61" t="s">
        <v>204</v>
      </c>
      <c r="B116" s="58" t="s">
        <v>76</v>
      </c>
      <c r="C116" s="58" t="s">
        <v>108</v>
      </c>
      <c r="D116" s="58" t="s">
        <v>108</v>
      </c>
      <c r="E116" s="58" t="s">
        <v>78</v>
      </c>
      <c r="F116" s="58" t="s">
        <v>77</v>
      </c>
      <c r="G116" s="58" t="s">
        <v>205</v>
      </c>
      <c r="H116" s="58"/>
      <c r="I116" s="127">
        <f>I117</f>
        <v>0</v>
      </c>
    </row>
    <row r="117" spans="1:9" ht="31.3">
      <c r="A117" s="61" t="s">
        <v>86</v>
      </c>
      <c r="B117" s="58" t="s">
        <v>76</v>
      </c>
      <c r="C117" s="58" t="s">
        <v>108</v>
      </c>
      <c r="D117" s="58" t="s">
        <v>108</v>
      </c>
      <c r="E117" s="58" t="s">
        <v>78</v>
      </c>
      <c r="F117" s="58" t="s">
        <v>77</v>
      </c>
      <c r="G117" s="58" t="s">
        <v>205</v>
      </c>
      <c r="H117" s="58" t="s">
        <v>87</v>
      </c>
      <c r="I117" s="127">
        <f>'Прил 4'!J114</f>
        <v>0</v>
      </c>
    </row>
    <row r="118" spans="1:9">
      <c r="A118" s="60" t="s">
        <v>143</v>
      </c>
      <c r="B118" s="58" t="s">
        <v>76</v>
      </c>
      <c r="C118" s="59">
        <v>13</v>
      </c>
      <c r="D118" s="58" t="s">
        <v>206</v>
      </c>
      <c r="E118" s="59">
        <v>0</v>
      </c>
      <c r="F118" s="58" t="s">
        <v>79</v>
      </c>
      <c r="G118" s="58" t="s">
        <v>80</v>
      </c>
      <c r="H118" s="59"/>
      <c r="I118" s="127">
        <f>I119</f>
        <v>10000</v>
      </c>
    </row>
    <row r="119" spans="1:9">
      <c r="A119" s="60" t="s">
        <v>144</v>
      </c>
      <c r="B119" s="58" t="s">
        <v>76</v>
      </c>
      <c r="C119" s="59">
        <v>13</v>
      </c>
      <c r="D119" s="59">
        <v>91</v>
      </c>
      <c r="E119" s="59">
        <v>1</v>
      </c>
      <c r="F119" s="58" t="s">
        <v>79</v>
      </c>
      <c r="G119" s="58" t="s">
        <v>80</v>
      </c>
      <c r="H119" s="59"/>
      <c r="I119" s="127">
        <f>I120</f>
        <v>10000</v>
      </c>
    </row>
    <row r="120" spans="1:9" ht="31.3">
      <c r="A120" s="60" t="s">
        <v>207</v>
      </c>
      <c r="B120" s="58" t="s">
        <v>76</v>
      </c>
      <c r="C120" s="59">
        <v>13</v>
      </c>
      <c r="D120" s="59">
        <v>91</v>
      </c>
      <c r="E120" s="59">
        <v>1</v>
      </c>
      <c r="F120" s="58" t="s">
        <v>79</v>
      </c>
      <c r="G120" s="58" t="s">
        <v>208</v>
      </c>
      <c r="H120" s="59"/>
      <c r="I120" s="127">
        <f>I121</f>
        <v>10000</v>
      </c>
    </row>
    <row r="121" spans="1:9" ht="31.3">
      <c r="A121" s="60" t="s">
        <v>86</v>
      </c>
      <c r="B121" s="58" t="s">
        <v>76</v>
      </c>
      <c r="C121" s="59">
        <v>13</v>
      </c>
      <c r="D121" s="59">
        <v>91</v>
      </c>
      <c r="E121" s="59">
        <v>1</v>
      </c>
      <c r="F121" s="58" t="s">
        <v>79</v>
      </c>
      <c r="G121" s="58" t="s">
        <v>208</v>
      </c>
      <c r="H121" s="59">
        <v>240</v>
      </c>
      <c r="I121" s="127">
        <f>'Прил 4'!J338</f>
        <v>10000</v>
      </c>
    </row>
    <row r="122" spans="1:9">
      <c r="A122" s="61" t="s">
        <v>153</v>
      </c>
      <c r="B122" s="58" t="s">
        <v>76</v>
      </c>
      <c r="C122" s="58" t="s">
        <v>108</v>
      </c>
      <c r="D122" s="59">
        <v>92</v>
      </c>
      <c r="E122" s="58"/>
      <c r="F122" s="58"/>
      <c r="G122" s="59"/>
      <c r="H122" s="58"/>
      <c r="I122" s="127">
        <f>I123</f>
        <v>126421.34</v>
      </c>
    </row>
    <row r="123" spans="1:9">
      <c r="A123" s="61" t="s">
        <v>209</v>
      </c>
      <c r="B123" s="58" t="s">
        <v>76</v>
      </c>
      <c r="C123" s="58" t="s">
        <v>108</v>
      </c>
      <c r="D123" s="59">
        <v>92</v>
      </c>
      <c r="E123" s="58" t="s">
        <v>84</v>
      </c>
      <c r="F123" s="58"/>
      <c r="G123" s="59"/>
      <c r="H123" s="58"/>
      <c r="I123" s="127">
        <f>I124</f>
        <v>126421.34</v>
      </c>
    </row>
    <row r="124" spans="1:9" ht="47">
      <c r="A124" s="61" t="s">
        <v>210</v>
      </c>
      <c r="B124" s="58" t="s">
        <v>76</v>
      </c>
      <c r="C124" s="58" t="s">
        <v>108</v>
      </c>
      <c r="D124" s="59">
        <v>92</v>
      </c>
      <c r="E124" s="58" t="s">
        <v>84</v>
      </c>
      <c r="F124" s="58" t="s">
        <v>79</v>
      </c>
      <c r="G124" s="59"/>
      <c r="H124" s="58"/>
      <c r="I124" s="127">
        <f>SUM(I125:I127)</f>
        <v>126421.34</v>
      </c>
    </row>
    <row r="125" spans="1:9" ht="31.3">
      <c r="A125" s="61" t="s">
        <v>86</v>
      </c>
      <c r="B125" s="58" t="s">
        <v>76</v>
      </c>
      <c r="C125" s="58" t="s">
        <v>108</v>
      </c>
      <c r="D125" s="59">
        <v>92</v>
      </c>
      <c r="E125" s="58" t="s">
        <v>84</v>
      </c>
      <c r="F125" s="58" t="s">
        <v>79</v>
      </c>
      <c r="G125" s="59">
        <v>26390</v>
      </c>
      <c r="H125" s="58" t="s">
        <v>87</v>
      </c>
      <c r="I125" s="127">
        <f>'Прил 4'!J118</f>
        <v>126421.34</v>
      </c>
    </row>
    <row r="126" spans="1:9">
      <c r="A126" s="61" t="s">
        <v>112</v>
      </c>
      <c r="B126" s="58" t="s">
        <v>76</v>
      </c>
      <c r="C126" s="58" t="s">
        <v>108</v>
      </c>
      <c r="D126" s="59">
        <v>92</v>
      </c>
      <c r="E126" s="58" t="s">
        <v>84</v>
      </c>
      <c r="F126" s="58" t="s">
        <v>79</v>
      </c>
      <c r="G126" s="59">
        <v>26390</v>
      </c>
      <c r="H126" s="58" t="s">
        <v>113</v>
      </c>
      <c r="I126" s="127">
        <f>'Прил 4'!J119</f>
        <v>0</v>
      </c>
    </row>
    <row r="127" spans="1:9">
      <c r="A127" s="61" t="s">
        <v>88</v>
      </c>
      <c r="B127" s="58" t="s">
        <v>76</v>
      </c>
      <c r="C127" s="58" t="s">
        <v>108</v>
      </c>
      <c r="D127" s="59">
        <v>92</v>
      </c>
      <c r="E127" s="58" t="s">
        <v>84</v>
      </c>
      <c r="F127" s="58" t="s">
        <v>79</v>
      </c>
      <c r="G127" s="59">
        <v>26390</v>
      </c>
      <c r="H127" s="58" t="s">
        <v>89</v>
      </c>
      <c r="I127" s="127">
        <f>'Прил 4'!J120</f>
        <v>0</v>
      </c>
    </row>
    <row r="128" spans="1:9">
      <c r="A128" s="61" t="s">
        <v>91</v>
      </c>
      <c r="B128" s="58" t="s">
        <v>76</v>
      </c>
      <c r="C128" s="58" t="s">
        <v>108</v>
      </c>
      <c r="D128" s="58" t="s">
        <v>92</v>
      </c>
      <c r="E128" s="59">
        <v>0</v>
      </c>
      <c r="F128" s="58" t="s">
        <v>79</v>
      </c>
      <c r="G128" s="58" t="s">
        <v>80</v>
      </c>
      <c r="H128" s="59"/>
      <c r="I128" s="127">
        <f>I129</f>
        <v>180740.28</v>
      </c>
    </row>
    <row r="129" spans="1:9">
      <c r="A129" s="61" t="s">
        <v>211</v>
      </c>
      <c r="B129" s="58" t="s">
        <v>76</v>
      </c>
      <c r="C129" s="58" t="s">
        <v>108</v>
      </c>
      <c r="D129" s="58" t="s">
        <v>92</v>
      </c>
      <c r="E129" s="59">
        <v>9</v>
      </c>
      <c r="F129" s="58" t="s">
        <v>79</v>
      </c>
      <c r="G129" s="58" t="s">
        <v>80</v>
      </c>
      <c r="H129" s="59"/>
      <c r="I129" s="127">
        <f>I130+I132+I134</f>
        <v>180740.28</v>
      </c>
    </row>
    <row r="130" spans="1:9" ht="31.3">
      <c r="A130" s="61" t="s">
        <v>212</v>
      </c>
      <c r="B130" s="58" t="s">
        <v>76</v>
      </c>
      <c r="C130" s="58" t="s">
        <v>108</v>
      </c>
      <c r="D130" s="58" t="s">
        <v>92</v>
      </c>
      <c r="E130" s="59">
        <v>9</v>
      </c>
      <c r="F130" s="58" t="s">
        <v>79</v>
      </c>
      <c r="G130" s="58" t="s">
        <v>213</v>
      </c>
      <c r="H130" s="59"/>
      <c r="I130" s="127">
        <f>I131</f>
        <v>50000</v>
      </c>
    </row>
    <row r="131" spans="1:9" ht="31.3">
      <c r="A131" s="61" t="s">
        <v>86</v>
      </c>
      <c r="B131" s="58" t="s">
        <v>76</v>
      </c>
      <c r="C131" s="58" t="s">
        <v>108</v>
      </c>
      <c r="D131" s="58" t="s">
        <v>92</v>
      </c>
      <c r="E131" s="59">
        <v>9</v>
      </c>
      <c r="F131" s="58" t="s">
        <v>79</v>
      </c>
      <c r="G131" s="58" t="s">
        <v>213</v>
      </c>
      <c r="H131" s="59">
        <v>240</v>
      </c>
      <c r="I131" s="127">
        <f>'Прил 4'!J124</f>
        <v>50000</v>
      </c>
    </row>
    <row r="132" spans="1:9">
      <c r="A132" s="61" t="s">
        <v>214</v>
      </c>
      <c r="B132" s="58" t="s">
        <v>76</v>
      </c>
      <c r="C132" s="58" t="s">
        <v>108</v>
      </c>
      <c r="D132" s="58" t="s">
        <v>92</v>
      </c>
      <c r="E132" s="59">
        <v>9</v>
      </c>
      <c r="F132" s="58" t="s">
        <v>79</v>
      </c>
      <c r="G132" s="59">
        <v>29090</v>
      </c>
      <c r="H132" s="58"/>
      <c r="I132" s="127">
        <f>I133</f>
        <v>20000</v>
      </c>
    </row>
    <row r="133" spans="1:9">
      <c r="A133" s="61" t="s">
        <v>88</v>
      </c>
      <c r="B133" s="58" t="s">
        <v>76</v>
      </c>
      <c r="C133" s="58" t="s">
        <v>108</v>
      </c>
      <c r="D133" s="58" t="s">
        <v>92</v>
      </c>
      <c r="E133" s="59">
        <v>9</v>
      </c>
      <c r="F133" s="58" t="s">
        <v>79</v>
      </c>
      <c r="G133" s="59">
        <v>29090</v>
      </c>
      <c r="H133" s="58" t="s">
        <v>89</v>
      </c>
      <c r="I133" s="127">
        <f>'Прил 4'!J126</f>
        <v>20000</v>
      </c>
    </row>
    <row r="134" spans="1:9">
      <c r="A134" s="60" t="s">
        <v>300</v>
      </c>
      <c r="B134" s="58" t="s">
        <v>76</v>
      </c>
      <c r="C134" s="58" t="s">
        <v>108</v>
      </c>
      <c r="D134" s="58" t="s">
        <v>92</v>
      </c>
      <c r="E134" s="59">
        <v>9</v>
      </c>
      <c r="F134" s="58" t="s">
        <v>79</v>
      </c>
      <c r="G134" s="58" t="s">
        <v>301</v>
      </c>
      <c r="H134" s="59"/>
      <c r="I134" s="127">
        <f>I135</f>
        <v>110740.28</v>
      </c>
    </row>
    <row r="135" spans="1:9">
      <c r="A135" s="61" t="s">
        <v>114</v>
      </c>
      <c r="B135" s="58" t="s">
        <v>76</v>
      </c>
      <c r="C135" s="58" t="s">
        <v>108</v>
      </c>
      <c r="D135" s="58" t="s">
        <v>92</v>
      </c>
      <c r="E135" s="59">
        <v>9</v>
      </c>
      <c r="F135" s="58" t="s">
        <v>79</v>
      </c>
      <c r="G135" s="58" t="s">
        <v>301</v>
      </c>
      <c r="H135" s="59">
        <v>520</v>
      </c>
      <c r="I135" s="127">
        <f>'Прил 4'!J128</f>
        <v>110740.28</v>
      </c>
    </row>
    <row r="136" spans="1:9">
      <c r="A136" s="66" t="s">
        <v>115</v>
      </c>
      <c r="B136" s="58" t="s">
        <v>77</v>
      </c>
      <c r="C136" s="59" t="s">
        <v>23</v>
      </c>
      <c r="D136" s="58" t="s">
        <v>141</v>
      </c>
      <c r="E136" s="59"/>
      <c r="F136" s="58"/>
      <c r="G136" s="58"/>
      <c r="H136" s="59" t="s">
        <v>142</v>
      </c>
      <c r="I136" s="126">
        <f>I137</f>
        <v>359490.84</v>
      </c>
    </row>
    <row r="137" spans="1:9">
      <c r="A137" s="67" t="s">
        <v>116</v>
      </c>
      <c r="B137" s="58" t="s">
        <v>77</v>
      </c>
      <c r="C137" s="58" t="s">
        <v>83</v>
      </c>
      <c r="D137" s="58" t="s">
        <v>141</v>
      </c>
      <c r="E137" s="59"/>
      <c r="F137" s="58"/>
      <c r="G137" s="58"/>
      <c r="H137" s="59" t="s">
        <v>142</v>
      </c>
      <c r="I137" s="127">
        <f>I138</f>
        <v>359490.84</v>
      </c>
    </row>
    <row r="138" spans="1:9">
      <c r="A138" s="61" t="s">
        <v>91</v>
      </c>
      <c r="B138" s="58" t="s">
        <v>77</v>
      </c>
      <c r="C138" s="58" t="s">
        <v>83</v>
      </c>
      <c r="D138" s="58" t="s">
        <v>92</v>
      </c>
      <c r="E138" s="59">
        <v>0</v>
      </c>
      <c r="F138" s="58" t="s">
        <v>79</v>
      </c>
      <c r="G138" s="58" t="s">
        <v>80</v>
      </c>
      <c r="H138" s="59"/>
      <c r="I138" s="127">
        <f>I139</f>
        <v>359490.84</v>
      </c>
    </row>
    <row r="139" spans="1:9">
      <c r="A139" s="61" t="s">
        <v>211</v>
      </c>
      <c r="B139" s="58" t="s">
        <v>77</v>
      </c>
      <c r="C139" s="58" t="s">
        <v>83</v>
      </c>
      <c r="D139" s="58" t="s">
        <v>92</v>
      </c>
      <c r="E139" s="59">
        <v>9</v>
      </c>
      <c r="F139" s="58" t="s">
        <v>79</v>
      </c>
      <c r="G139" s="58" t="s">
        <v>80</v>
      </c>
      <c r="H139" s="59"/>
      <c r="I139" s="127">
        <f>I140</f>
        <v>359490.84</v>
      </c>
    </row>
    <row r="140" spans="1:9" ht="47">
      <c r="A140" s="60" t="s">
        <v>215</v>
      </c>
      <c r="B140" s="58" t="s">
        <v>77</v>
      </c>
      <c r="C140" s="58" t="s">
        <v>83</v>
      </c>
      <c r="D140" s="58" t="s">
        <v>92</v>
      </c>
      <c r="E140" s="59">
        <v>9</v>
      </c>
      <c r="F140" s="58" t="s">
        <v>79</v>
      </c>
      <c r="G140" s="58" t="s">
        <v>117</v>
      </c>
      <c r="H140" s="59"/>
      <c r="I140" s="127">
        <f>SUM(I141:I142)</f>
        <v>359490.84</v>
      </c>
    </row>
    <row r="141" spans="1:9">
      <c r="A141" s="60" t="s">
        <v>147</v>
      </c>
      <c r="B141" s="58" t="s">
        <v>77</v>
      </c>
      <c r="C141" s="58" t="s">
        <v>83</v>
      </c>
      <c r="D141" s="58" t="s">
        <v>92</v>
      </c>
      <c r="E141" s="59">
        <v>9</v>
      </c>
      <c r="F141" s="58" t="s">
        <v>79</v>
      </c>
      <c r="G141" s="58" t="s">
        <v>117</v>
      </c>
      <c r="H141" s="59">
        <v>120</v>
      </c>
      <c r="I141" s="127">
        <f>'Прил 4'!J134</f>
        <v>359490.84</v>
      </c>
    </row>
    <row r="142" spans="1:9" ht="31.3" hidden="1">
      <c r="A142" s="61" t="s">
        <v>86</v>
      </c>
      <c r="B142" s="58" t="s">
        <v>77</v>
      </c>
      <c r="C142" s="58" t="s">
        <v>83</v>
      </c>
      <c r="D142" s="58" t="s">
        <v>92</v>
      </c>
      <c r="E142" s="59">
        <v>9</v>
      </c>
      <c r="F142" s="58" t="s">
        <v>79</v>
      </c>
      <c r="G142" s="58" t="s">
        <v>117</v>
      </c>
      <c r="H142" s="59">
        <v>240</v>
      </c>
      <c r="I142" s="127">
        <f>'Прил 4'!J135</f>
        <v>0</v>
      </c>
    </row>
    <row r="143" spans="1:9">
      <c r="A143" s="66" t="s">
        <v>118</v>
      </c>
      <c r="B143" s="58" t="s">
        <v>83</v>
      </c>
      <c r="C143" s="58"/>
      <c r="D143" s="58"/>
      <c r="E143" s="59"/>
      <c r="F143" s="58"/>
      <c r="G143" s="58"/>
      <c r="H143" s="59"/>
      <c r="I143" s="127">
        <f>I144+I153</f>
        <v>2475831.7199999997</v>
      </c>
    </row>
    <row r="144" spans="1:9">
      <c r="A144" s="60" t="s">
        <v>411</v>
      </c>
      <c r="B144" s="58" t="s">
        <v>83</v>
      </c>
      <c r="C144" s="58" t="s">
        <v>111</v>
      </c>
      <c r="D144" s="58"/>
      <c r="E144" s="59"/>
      <c r="F144" s="58"/>
      <c r="G144" s="58"/>
      <c r="H144" s="59"/>
      <c r="I144" s="127">
        <f>I145</f>
        <v>820000</v>
      </c>
    </row>
    <row r="145" spans="1:9" ht="78.3">
      <c r="A145" s="60" t="s">
        <v>216</v>
      </c>
      <c r="B145" s="58" t="s">
        <v>83</v>
      </c>
      <c r="C145" s="58" t="s">
        <v>111</v>
      </c>
      <c r="D145" s="58" t="s">
        <v>77</v>
      </c>
      <c r="E145" s="59">
        <v>0</v>
      </c>
      <c r="F145" s="58" t="s">
        <v>79</v>
      </c>
      <c r="G145" s="58" t="s">
        <v>80</v>
      </c>
      <c r="H145" s="59"/>
      <c r="I145" s="127">
        <f>I146</f>
        <v>820000</v>
      </c>
    </row>
    <row r="146" spans="1:9" ht="31.3">
      <c r="A146" s="61" t="s">
        <v>217</v>
      </c>
      <c r="B146" s="58" t="s">
        <v>83</v>
      </c>
      <c r="C146" s="58" t="s">
        <v>111</v>
      </c>
      <c r="D146" s="58" t="s">
        <v>77</v>
      </c>
      <c r="E146" s="59">
        <v>1</v>
      </c>
      <c r="F146" s="58" t="s">
        <v>79</v>
      </c>
      <c r="G146" s="58" t="s">
        <v>80</v>
      </c>
      <c r="H146" s="59"/>
      <c r="I146" s="127">
        <f>I147+I149+I151</f>
        <v>820000</v>
      </c>
    </row>
    <row r="147" spans="1:9">
      <c r="A147" s="61" t="s">
        <v>218</v>
      </c>
      <c r="B147" s="58" t="s">
        <v>83</v>
      </c>
      <c r="C147" s="58" t="s">
        <v>111</v>
      </c>
      <c r="D147" s="58" t="s">
        <v>77</v>
      </c>
      <c r="E147" s="59">
        <v>1</v>
      </c>
      <c r="F147" s="58" t="s">
        <v>79</v>
      </c>
      <c r="G147" s="58" t="s">
        <v>219</v>
      </c>
      <c r="H147" s="59"/>
      <c r="I147" s="127">
        <f>I148</f>
        <v>10000</v>
      </c>
    </row>
    <row r="148" spans="1:9" ht="31.3">
      <c r="A148" s="61" t="s">
        <v>86</v>
      </c>
      <c r="B148" s="58" t="s">
        <v>83</v>
      </c>
      <c r="C148" s="58" t="s">
        <v>111</v>
      </c>
      <c r="D148" s="58" t="s">
        <v>77</v>
      </c>
      <c r="E148" s="59">
        <v>1</v>
      </c>
      <c r="F148" s="58" t="s">
        <v>79</v>
      </c>
      <c r="G148" s="58" t="s">
        <v>219</v>
      </c>
      <c r="H148" s="59">
        <v>240</v>
      </c>
      <c r="I148" s="127">
        <f>'Прил 4'!J141</f>
        <v>10000</v>
      </c>
    </row>
    <row r="149" spans="1:9" ht="31.3">
      <c r="A149" s="61" t="s">
        <v>425</v>
      </c>
      <c r="B149" s="58" t="s">
        <v>83</v>
      </c>
      <c r="C149" s="58" t="s">
        <v>111</v>
      </c>
      <c r="D149" s="58" t="s">
        <v>77</v>
      </c>
      <c r="E149" s="59">
        <v>1</v>
      </c>
      <c r="F149" s="58" t="s">
        <v>79</v>
      </c>
      <c r="G149" s="58" t="s">
        <v>220</v>
      </c>
      <c r="H149" s="59"/>
      <c r="I149" s="127">
        <f>I150</f>
        <v>10000</v>
      </c>
    </row>
    <row r="150" spans="1:9" ht="31.3">
      <c r="A150" s="61" t="s">
        <v>86</v>
      </c>
      <c r="B150" s="58" t="s">
        <v>83</v>
      </c>
      <c r="C150" s="58" t="s">
        <v>111</v>
      </c>
      <c r="D150" s="58" t="s">
        <v>77</v>
      </c>
      <c r="E150" s="59">
        <v>1</v>
      </c>
      <c r="F150" s="58" t="s">
        <v>79</v>
      </c>
      <c r="G150" s="58" t="s">
        <v>220</v>
      </c>
      <c r="H150" s="59">
        <v>240</v>
      </c>
      <c r="I150" s="127">
        <f>'Прил 4'!J143</f>
        <v>10000</v>
      </c>
    </row>
    <row r="151" spans="1:9">
      <c r="A151" s="61" t="s">
        <v>221</v>
      </c>
      <c r="B151" s="58" t="s">
        <v>83</v>
      </c>
      <c r="C151" s="58" t="s">
        <v>111</v>
      </c>
      <c r="D151" s="58" t="s">
        <v>77</v>
      </c>
      <c r="E151" s="59">
        <v>1</v>
      </c>
      <c r="F151" s="58" t="s">
        <v>79</v>
      </c>
      <c r="G151" s="58" t="s">
        <v>222</v>
      </c>
      <c r="H151" s="59"/>
      <c r="I151" s="127">
        <f>I152</f>
        <v>800000</v>
      </c>
    </row>
    <row r="152" spans="1:9" ht="31.3">
      <c r="A152" s="61" t="s">
        <v>86</v>
      </c>
      <c r="B152" s="58" t="s">
        <v>83</v>
      </c>
      <c r="C152" s="58" t="s">
        <v>111</v>
      </c>
      <c r="D152" s="58" t="s">
        <v>77</v>
      </c>
      <c r="E152" s="59">
        <v>1</v>
      </c>
      <c r="F152" s="58" t="s">
        <v>79</v>
      </c>
      <c r="G152" s="58" t="s">
        <v>222</v>
      </c>
      <c r="H152" s="59">
        <v>240</v>
      </c>
      <c r="I152" s="127">
        <f>'Прил 4'!J145</f>
        <v>800000</v>
      </c>
    </row>
    <row r="153" spans="1:9" ht="31.3">
      <c r="A153" s="61" t="s">
        <v>412</v>
      </c>
      <c r="B153" s="58" t="s">
        <v>83</v>
      </c>
      <c r="C153" s="58" t="s">
        <v>99</v>
      </c>
      <c r="D153" s="58"/>
      <c r="E153" s="59"/>
      <c r="F153" s="58"/>
      <c r="G153" s="58"/>
      <c r="H153" s="59"/>
      <c r="I153" s="127">
        <f>I154+I164</f>
        <v>1655831.72</v>
      </c>
    </row>
    <row r="154" spans="1:9" ht="78.3">
      <c r="A154" s="61" t="s">
        <v>216</v>
      </c>
      <c r="B154" s="58" t="s">
        <v>83</v>
      </c>
      <c r="C154" s="58" t="s">
        <v>99</v>
      </c>
      <c r="D154" s="58" t="s">
        <v>77</v>
      </c>
      <c r="E154" s="59">
        <v>0</v>
      </c>
      <c r="F154" s="58" t="s">
        <v>79</v>
      </c>
      <c r="G154" s="58" t="s">
        <v>80</v>
      </c>
      <c r="H154" s="59"/>
      <c r="I154" s="127">
        <f>I155+I158+I161</f>
        <v>726231.72</v>
      </c>
    </row>
    <row r="155" spans="1:9" ht="47">
      <c r="A155" s="68" t="s">
        <v>223</v>
      </c>
      <c r="B155" s="58" t="s">
        <v>83</v>
      </c>
      <c r="C155" s="58" t="s">
        <v>99</v>
      </c>
      <c r="D155" s="58" t="s">
        <v>77</v>
      </c>
      <c r="E155" s="59">
        <v>2</v>
      </c>
      <c r="F155" s="58" t="s">
        <v>79</v>
      </c>
      <c r="G155" s="58" t="s">
        <v>80</v>
      </c>
      <c r="H155" s="59"/>
      <c r="I155" s="127">
        <f>I156</f>
        <v>5000</v>
      </c>
    </row>
    <row r="156" spans="1:9">
      <c r="A156" s="68" t="s">
        <v>224</v>
      </c>
      <c r="B156" s="58" t="s">
        <v>83</v>
      </c>
      <c r="C156" s="58" t="s">
        <v>99</v>
      </c>
      <c r="D156" s="58" t="s">
        <v>77</v>
      </c>
      <c r="E156" s="59">
        <v>2</v>
      </c>
      <c r="F156" s="58" t="s">
        <v>79</v>
      </c>
      <c r="G156" s="58" t="s">
        <v>225</v>
      </c>
      <c r="H156" s="59"/>
      <c r="I156" s="127">
        <f>I157</f>
        <v>5000</v>
      </c>
    </row>
    <row r="157" spans="1:9" ht="31.3">
      <c r="A157" s="61" t="s">
        <v>86</v>
      </c>
      <c r="B157" s="58" t="s">
        <v>83</v>
      </c>
      <c r="C157" s="58" t="s">
        <v>99</v>
      </c>
      <c r="D157" s="58" t="s">
        <v>77</v>
      </c>
      <c r="E157" s="59">
        <v>2</v>
      </c>
      <c r="F157" s="58" t="s">
        <v>79</v>
      </c>
      <c r="G157" s="58" t="s">
        <v>225</v>
      </c>
      <c r="H157" s="59">
        <v>240</v>
      </c>
      <c r="I157" s="127">
        <f>'Прил 4'!J150</f>
        <v>5000</v>
      </c>
    </row>
    <row r="158" spans="1:9" ht="47">
      <c r="A158" s="61" t="s">
        <v>226</v>
      </c>
      <c r="B158" s="58" t="s">
        <v>83</v>
      </c>
      <c r="C158" s="58" t="s">
        <v>99</v>
      </c>
      <c r="D158" s="58" t="s">
        <v>77</v>
      </c>
      <c r="E158" s="59">
        <v>3</v>
      </c>
      <c r="F158" s="58" t="s">
        <v>79</v>
      </c>
      <c r="G158" s="58" t="s">
        <v>80</v>
      </c>
      <c r="H158" s="59"/>
      <c r="I158" s="127">
        <f>I159</f>
        <v>461231.72</v>
      </c>
    </row>
    <row r="159" spans="1:9" ht="31.3">
      <c r="A159" s="61" t="s">
        <v>227</v>
      </c>
      <c r="B159" s="58" t="s">
        <v>83</v>
      </c>
      <c r="C159" s="58" t="s">
        <v>99</v>
      </c>
      <c r="D159" s="58" t="s">
        <v>77</v>
      </c>
      <c r="E159" s="59">
        <v>3</v>
      </c>
      <c r="F159" s="58" t="s">
        <v>79</v>
      </c>
      <c r="G159" s="58" t="s">
        <v>228</v>
      </c>
      <c r="H159" s="59"/>
      <c r="I159" s="127">
        <f>I160</f>
        <v>461231.72</v>
      </c>
    </row>
    <row r="160" spans="1:9" ht="31.3">
      <c r="A160" s="61" t="s">
        <v>86</v>
      </c>
      <c r="B160" s="58" t="s">
        <v>83</v>
      </c>
      <c r="C160" s="58" t="s">
        <v>99</v>
      </c>
      <c r="D160" s="58" t="s">
        <v>77</v>
      </c>
      <c r="E160" s="59">
        <v>3</v>
      </c>
      <c r="F160" s="58" t="s">
        <v>79</v>
      </c>
      <c r="G160" s="58" t="s">
        <v>228</v>
      </c>
      <c r="H160" s="59">
        <v>240</v>
      </c>
      <c r="I160" s="127">
        <f>'Прил 4'!J153</f>
        <v>461231.72</v>
      </c>
    </row>
    <row r="161" spans="1:9">
      <c r="A161" s="61" t="s">
        <v>232</v>
      </c>
      <c r="B161" s="58" t="s">
        <v>83</v>
      </c>
      <c r="C161" s="58" t="s">
        <v>99</v>
      </c>
      <c r="D161" s="58" t="s">
        <v>77</v>
      </c>
      <c r="E161" s="59">
        <v>4</v>
      </c>
      <c r="F161" s="58" t="s">
        <v>79</v>
      </c>
      <c r="G161" s="58" t="s">
        <v>80</v>
      </c>
      <c r="H161" s="59"/>
      <c r="I161" s="127">
        <f>I162</f>
        <v>260000</v>
      </c>
    </row>
    <row r="162" spans="1:9">
      <c r="A162" s="61" t="s">
        <v>232</v>
      </c>
      <c r="B162" s="58" t="s">
        <v>83</v>
      </c>
      <c r="C162" s="58" t="s">
        <v>99</v>
      </c>
      <c r="D162" s="58" t="s">
        <v>77</v>
      </c>
      <c r="E162" s="59">
        <v>4</v>
      </c>
      <c r="F162" s="58" t="s">
        <v>79</v>
      </c>
      <c r="G162" s="58" t="s">
        <v>233</v>
      </c>
      <c r="H162" s="59"/>
      <c r="I162" s="127">
        <f>I163</f>
        <v>260000</v>
      </c>
    </row>
    <row r="163" spans="1:9" ht="31.3">
      <c r="A163" s="61" t="s">
        <v>86</v>
      </c>
      <c r="B163" s="58" t="s">
        <v>83</v>
      </c>
      <c r="C163" s="58" t="s">
        <v>99</v>
      </c>
      <c r="D163" s="58" t="s">
        <v>77</v>
      </c>
      <c r="E163" s="59">
        <v>4</v>
      </c>
      <c r="F163" s="58" t="s">
        <v>79</v>
      </c>
      <c r="G163" s="58" t="s">
        <v>233</v>
      </c>
      <c r="H163" s="59">
        <v>240</v>
      </c>
      <c r="I163" s="127">
        <f>'Прил 4'!J156</f>
        <v>260000</v>
      </c>
    </row>
    <row r="164" spans="1:9" ht="31.3">
      <c r="A164" s="61" t="s">
        <v>229</v>
      </c>
      <c r="B164" s="58" t="s">
        <v>83</v>
      </c>
      <c r="C164" s="58" t="s">
        <v>99</v>
      </c>
      <c r="D164" s="58">
        <v>97</v>
      </c>
      <c r="E164" s="59">
        <v>0</v>
      </c>
      <c r="F164" s="58" t="s">
        <v>79</v>
      </c>
      <c r="G164" s="58" t="s">
        <v>80</v>
      </c>
      <c r="H164" s="59"/>
      <c r="I164" s="127">
        <f>I165</f>
        <v>929600</v>
      </c>
    </row>
    <row r="165" spans="1:9" ht="47">
      <c r="A165" s="61" t="s">
        <v>159</v>
      </c>
      <c r="B165" s="58" t="s">
        <v>83</v>
      </c>
      <c r="C165" s="58" t="s">
        <v>99</v>
      </c>
      <c r="D165" s="58">
        <v>97</v>
      </c>
      <c r="E165" s="59">
        <v>2</v>
      </c>
      <c r="F165" s="58" t="s">
        <v>79</v>
      </c>
      <c r="G165" s="58" t="s">
        <v>80</v>
      </c>
      <c r="H165" s="59"/>
      <c r="I165" s="127">
        <f>I166+I168</f>
        <v>929600</v>
      </c>
    </row>
    <row r="166" spans="1:9" ht="47">
      <c r="A166" s="61" t="s">
        <v>230</v>
      </c>
      <c r="B166" s="58" t="s">
        <v>83</v>
      </c>
      <c r="C166" s="58" t="s">
        <v>99</v>
      </c>
      <c r="D166" s="58" t="s">
        <v>161</v>
      </c>
      <c r="E166" s="59">
        <v>2</v>
      </c>
      <c r="F166" s="58" t="s">
        <v>79</v>
      </c>
      <c r="G166" s="58" t="s">
        <v>231</v>
      </c>
      <c r="H166" s="59"/>
      <c r="I166" s="127">
        <f>I167</f>
        <v>39500</v>
      </c>
    </row>
    <row r="167" spans="1:9">
      <c r="A167" s="64" t="s">
        <v>164</v>
      </c>
      <c r="B167" s="58" t="s">
        <v>83</v>
      </c>
      <c r="C167" s="58" t="s">
        <v>99</v>
      </c>
      <c r="D167" s="58" t="s">
        <v>161</v>
      </c>
      <c r="E167" s="59">
        <v>2</v>
      </c>
      <c r="F167" s="58" t="s">
        <v>79</v>
      </c>
      <c r="G167" s="58" t="s">
        <v>231</v>
      </c>
      <c r="H167" s="59">
        <v>540</v>
      </c>
      <c r="I167" s="127">
        <f>'Прил 4'!J160</f>
        <v>39500</v>
      </c>
    </row>
    <row r="168" spans="1:9" ht="93.95">
      <c r="A168" s="61" t="s">
        <v>413</v>
      </c>
      <c r="B168" s="58" t="s">
        <v>83</v>
      </c>
      <c r="C168" s="58" t="s">
        <v>99</v>
      </c>
      <c r="D168" s="58" t="s">
        <v>161</v>
      </c>
      <c r="E168" s="59">
        <v>2</v>
      </c>
      <c r="F168" s="58" t="s">
        <v>79</v>
      </c>
      <c r="G168" s="58" t="s">
        <v>414</v>
      </c>
      <c r="H168" s="59"/>
      <c r="I168" s="127">
        <f>I169</f>
        <v>890100</v>
      </c>
    </row>
    <row r="169" spans="1:9">
      <c r="A169" s="64" t="s">
        <v>164</v>
      </c>
      <c r="B169" s="58" t="s">
        <v>83</v>
      </c>
      <c r="C169" s="58" t="s">
        <v>99</v>
      </c>
      <c r="D169" s="58" t="s">
        <v>161</v>
      </c>
      <c r="E169" s="59">
        <v>2</v>
      </c>
      <c r="F169" s="58" t="s">
        <v>79</v>
      </c>
      <c r="G169" s="58" t="s">
        <v>414</v>
      </c>
      <c r="H169" s="59">
        <v>540</v>
      </c>
      <c r="I169" s="127">
        <f>'Прил 4'!J162</f>
        <v>890100</v>
      </c>
    </row>
    <row r="170" spans="1:9">
      <c r="A170" s="66" t="s">
        <v>120</v>
      </c>
      <c r="B170" s="58" t="s">
        <v>94</v>
      </c>
      <c r="C170" s="59" t="s">
        <v>23</v>
      </c>
      <c r="D170" s="58"/>
      <c r="E170" s="59"/>
      <c r="F170" s="58"/>
      <c r="G170" s="58"/>
      <c r="H170" s="59"/>
      <c r="I170" s="127">
        <f>I171+I191</f>
        <v>53606681.129999995</v>
      </c>
    </row>
    <row r="171" spans="1:9">
      <c r="A171" s="60" t="s">
        <v>123</v>
      </c>
      <c r="B171" s="58" t="s">
        <v>94</v>
      </c>
      <c r="C171" s="58" t="s">
        <v>111</v>
      </c>
      <c r="D171" s="58"/>
      <c r="E171" s="59"/>
      <c r="F171" s="58"/>
      <c r="G171" s="58"/>
      <c r="H171" s="59"/>
      <c r="I171" s="127">
        <f>I172</f>
        <v>53576681.129999995</v>
      </c>
    </row>
    <row r="172" spans="1:9" ht="31.3">
      <c r="A172" s="60" t="s">
        <v>234</v>
      </c>
      <c r="B172" s="58" t="s">
        <v>94</v>
      </c>
      <c r="C172" s="58" t="s">
        <v>111</v>
      </c>
      <c r="D172" s="58" t="s">
        <v>83</v>
      </c>
      <c r="E172" s="59">
        <v>0</v>
      </c>
      <c r="F172" s="58" t="s">
        <v>79</v>
      </c>
      <c r="G172" s="58" t="s">
        <v>80</v>
      </c>
      <c r="H172" s="59"/>
      <c r="I172" s="127">
        <f>I173</f>
        <v>53576681.129999995</v>
      </c>
    </row>
    <row r="173" spans="1:9" ht="47">
      <c r="A173" s="61" t="s">
        <v>235</v>
      </c>
      <c r="B173" s="58" t="s">
        <v>94</v>
      </c>
      <c r="C173" s="58" t="s">
        <v>111</v>
      </c>
      <c r="D173" s="58" t="s">
        <v>83</v>
      </c>
      <c r="E173" s="59">
        <v>1</v>
      </c>
      <c r="F173" s="58" t="s">
        <v>79</v>
      </c>
      <c r="G173" s="58" t="s">
        <v>80</v>
      </c>
      <c r="H173" s="59"/>
      <c r="I173" s="127">
        <f>I174+I177+I179+I181+I183+I187+I189+I185</f>
        <v>53576681.129999995</v>
      </c>
    </row>
    <row r="174" spans="1:9">
      <c r="A174" s="61" t="s">
        <v>236</v>
      </c>
      <c r="B174" s="58" t="s">
        <v>94</v>
      </c>
      <c r="C174" s="58" t="s">
        <v>111</v>
      </c>
      <c r="D174" s="58" t="s">
        <v>83</v>
      </c>
      <c r="E174" s="59">
        <v>1</v>
      </c>
      <c r="F174" s="58" t="s">
        <v>79</v>
      </c>
      <c r="G174" s="58" t="s">
        <v>237</v>
      </c>
      <c r="H174" s="59"/>
      <c r="I174" s="127">
        <f>SUM(I175:I176)</f>
        <v>40895454.659999996</v>
      </c>
    </row>
    <row r="175" spans="1:9" ht="31.3">
      <c r="A175" s="61" t="s">
        <v>86</v>
      </c>
      <c r="B175" s="58" t="s">
        <v>94</v>
      </c>
      <c r="C175" s="58" t="s">
        <v>111</v>
      </c>
      <c r="D175" s="58" t="s">
        <v>83</v>
      </c>
      <c r="E175" s="59">
        <v>1</v>
      </c>
      <c r="F175" s="58" t="s">
        <v>79</v>
      </c>
      <c r="G175" s="58" t="s">
        <v>237</v>
      </c>
      <c r="H175" s="59">
        <v>240</v>
      </c>
      <c r="I175" s="127">
        <f>'Прил 4'!J168</f>
        <v>40895454.659999996</v>
      </c>
    </row>
    <row r="176" spans="1:9" hidden="1">
      <c r="A176" s="61" t="s">
        <v>110</v>
      </c>
      <c r="B176" s="58" t="s">
        <v>94</v>
      </c>
      <c r="C176" s="58" t="s">
        <v>111</v>
      </c>
      <c r="D176" s="58" t="s">
        <v>83</v>
      </c>
      <c r="E176" s="59">
        <v>1</v>
      </c>
      <c r="F176" s="58" t="s">
        <v>79</v>
      </c>
      <c r="G176" s="58" t="s">
        <v>237</v>
      </c>
      <c r="H176" s="59">
        <v>410</v>
      </c>
      <c r="I176" s="127">
        <f>'Прил 4'!J169</f>
        <v>0</v>
      </c>
    </row>
    <row r="177" spans="1:9" hidden="1">
      <c r="A177" s="61" t="s">
        <v>238</v>
      </c>
      <c r="B177" s="58" t="s">
        <v>94</v>
      </c>
      <c r="C177" s="58" t="s">
        <v>111</v>
      </c>
      <c r="D177" s="58" t="s">
        <v>83</v>
      </c>
      <c r="E177" s="59">
        <v>1</v>
      </c>
      <c r="F177" s="58" t="s">
        <v>79</v>
      </c>
      <c r="G177" s="58" t="s">
        <v>239</v>
      </c>
      <c r="H177" s="59"/>
      <c r="I177" s="127">
        <f>I178</f>
        <v>0</v>
      </c>
    </row>
    <row r="178" spans="1:9" ht="31.3" hidden="1">
      <c r="A178" s="61" t="s">
        <v>86</v>
      </c>
      <c r="B178" s="58" t="s">
        <v>94</v>
      </c>
      <c r="C178" s="58" t="s">
        <v>111</v>
      </c>
      <c r="D178" s="58" t="s">
        <v>83</v>
      </c>
      <c r="E178" s="59">
        <v>1</v>
      </c>
      <c r="F178" s="58" t="s">
        <v>79</v>
      </c>
      <c r="G178" s="58" t="s">
        <v>239</v>
      </c>
      <c r="H178" s="59">
        <v>240</v>
      </c>
      <c r="I178" s="127">
        <f>'Прил 4'!J171</f>
        <v>0</v>
      </c>
    </row>
    <row r="179" spans="1:9" hidden="1">
      <c r="A179" s="61" t="s">
        <v>240</v>
      </c>
      <c r="B179" s="58" t="s">
        <v>94</v>
      </c>
      <c r="C179" s="58" t="s">
        <v>111</v>
      </c>
      <c r="D179" s="58" t="s">
        <v>83</v>
      </c>
      <c r="E179" s="59">
        <v>1</v>
      </c>
      <c r="F179" s="58" t="s">
        <v>79</v>
      </c>
      <c r="G179" s="58" t="s">
        <v>241</v>
      </c>
      <c r="H179" s="59"/>
      <c r="I179" s="127">
        <f>I180</f>
        <v>0</v>
      </c>
    </row>
    <row r="180" spans="1:9" hidden="1">
      <c r="A180" s="61" t="s">
        <v>110</v>
      </c>
      <c r="B180" s="58" t="s">
        <v>94</v>
      </c>
      <c r="C180" s="58" t="s">
        <v>111</v>
      </c>
      <c r="D180" s="58" t="s">
        <v>83</v>
      </c>
      <c r="E180" s="59">
        <v>1</v>
      </c>
      <c r="F180" s="58" t="s">
        <v>79</v>
      </c>
      <c r="G180" s="58" t="s">
        <v>241</v>
      </c>
      <c r="H180" s="59">
        <v>410</v>
      </c>
      <c r="I180" s="127">
        <f>'Прил 4'!J173</f>
        <v>0</v>
      </c>
    </row>
    <row r="181" spans="1:9" ht="31.3">
      <c r="A181" s="61" t="s">
        <v>242</v>
      </c>
      <c r="B181" s="58" t="s">
        <v>94</v>
      </c>
      <c r="C181" s="58" t="s">
        <v>111</v>
      </c>
      <c r="D181" s="58" t="s">
        <v>83</v>
      </c>
      <c r="E181" s="59">
        <v>1</v>
      </c>
      <c r="F181" s="58" t="s">
        <v>79</v>
      </c>
      <c r="G181" s="58" t="s">
        <v>243</v>
      </c>
      <c r="H181" s="59"/>
      <c r="I181" s="127">
        <f>I182</f>
        <v>300000</v>
      </c>
    </row>
    <row r="182" spans="1:9" ht="31.3">
      <c r="A182" s="61" t="s">
        <v>86</v>
      </c>
      <c r="B182" s="58" t="s">
        <v>94</v>
      </c>
      <c r="C182" s="58" t="s">
        <v>111</v>
      </c>
      <c r="D182" s="58" t="s">
        <v>83</v>
      </c>
      <c r="E182" s="59">
        <v>1</v>
      </c>
      <c r="F182" s="58" t="s">
        <v>79</v>
      </c>
      <c r="G182" s="58" t="s">
        <v>243</v>
      </c>
      <c r="H182" s="59">
        <v>240</v>
      </c>
      <c r="I182" s="127">
        <f>'Прил 4'!J175</f>
        <v>300000</v>
      </c>
    </row>
    <row r="183" spans="1:9" hidden="1">
      <c r="A183" s="61" t="s">
        <v>415</v>
      </c>
      <c r="B183" s="58" t="s">
        <v>94</v>
      </c>
      <c r="C183" s="58" t="s">
        <v>111</v>
      </c>
      <c r="D183" s="58" t="s">
        <v>83</v>
      </c>
      <c r="E183" s="59">
        <v>1</v>
      </c>
      <c r="F183" s="58" t="s">
        <v>79</v>
      </c>
      <c r="G183" s="58" t="s">
        <v>416</v>
      </c>
      <c r="H183" s="59"/>
      <c r="I183" s="127">
        <f>I184</f>
        <v>0</v>
      </c>
    </row>
    <row r="184" spans="1:9" hidden="1">
      <c r="A184" s="61" t="s">
        <v>110</v>
      </c>
      <c r="B184" s="58" t="s">
        <v>94</v>
      </c>
      <c r="C184" s="58" t="s">
        <v>111</v>
      </c>
      <c r="D184" s="58" t="s">
        <v>83</v>
      </c>
      <c r="E184" s="59">
        <v>1</v>
      </c>
      <c r="F184" s="58" t="s">
        <v>79</v>
      </c>
      <c r="G184" s="58" t="s">
        <v>416</v>
      </c>
      <c r="H184" s="59">
        <v>410</v>
      </c>
      <c r="I184" s="127">
        <f>'Прил 4'!J177</f>
        <v>0</v>
      </c>
    </row>
    <row r="185" spans="1:9">
      <c r="A185" s="61" t="s">
        <v>244</v>
      </c>
      <c r="B185" s="58" t="s">
        <v>94</v>
      </c>
      <c r="C185" s="58" t="s">
        <v>111</v>
      </c>
      <c r="D185" s="58" t="s">
        <v>83</v>
      </c>
      <c r="E185" s="59">
        <v>1</v>
      </c>
      <c r="F185" s="58" t="s">
        <v>79</v>
      </c>
      <c r="G185" s="58" t="s">
        <v>245</v>
      </c>
      <c r="H185" s="59"/>
      <c r="I185" s="127">
        <f>I186</f>
        <v>9722416.9499999993</v>
      </c>
    </row>
    <row r="186" spans="1:9" ht="31.3">
      <c r="A186" s="61" t="s">
        <v>86</v>
      </c>
      <c r="B186" s="58" t="s">
        <v>94</v>
      </c>
      <c r="C186" s="58" t="s">
        <v>111</v>
      </c>
      <c r="D186" s="58" t="s">
        <v>83</v>
      </c>
      <c r="E186" s="59">
        <v>1</v>
      </c>
      <c r="F186" s="58" t="s">
        <v>79</v>
      </c>
      <c r="G186" s="58" t="s">
        <v>245</v>
      </c>
      <c r="H186" s="59">
        <v>240</v>
      </c>
      <c r="I186" s="127">
        <f>'Прил 4'!J179</f>
        <v>9722416.9499999993</v>
      </c>
    </row>
    <row r="187" spans="1:9" hidden="1">
      <c r="A187" s="61" t="s">
        <v>246</v>
      </c>
      <c r="B187" s="58" t="s">
        <v>94</v>
      </c>
      <c r="C187" s="58" t="s">
        <v>111</v>
      </c>
      <c r="D187" s="58" t="s">
        <v>83</v>
      </c>
      <c r="E187" s="59">
        <v>1</v>
      </c>
      <c r="F187" s="58" t="s">
        <v>79</v>
      </c>
      <c r="G187" s="58" t="s">
        <v>247</v>
      </c>
      <c r="H187" s="59"/>
      <c r="I187" s="127">
        <f>I188</f>
        <v>0</v>
      </c>
    </row>
    <row r="188" spans="1:9" hidden="1">
      <c r="A188" s="61" t="s">
        <v>110</v>
      </c>
      <c r="B188" s="58" t="s">
        <v>94</v>
      </c>
      <c r="C188" s="58" t="s">
        <v>111</v>
      </c>
      <c r="D188" s="58" t="s">
        <v>83</v>
      </c>
      <c r="E188" s="59">
        <v>1</v>
      </c>
      <c r="F188" s="58" t="s">
        <v>79</v>
      </c>
      <c r="G188" s="58" t="s">
        <v>247</v>
      </c>
      <c r="H188" s="59">
        <v>410</v>
      </c>
      <c r="I188" s="127">
        <f>'Прил 4'!J181</f>
        <v>0</v>
      </c>
    </row>
    <row r="189" spans="1:9">
      <c r="A189" s="61" t="s">
        <v>248</v>
      </c>
      <c r="B189" s="58" t="s">
        <v>94</v>
      </c>
      <c r="C189" s="58" t="s">
        <v>111</v>
      </c>
      <c r="D189" s="58" t="s">
        <v>83</v>
      </c>
      <c r="E189" s="59">
        <v>1</v>
      </c>
      <c r="F189" s="58" t="s">
        <v>79</v>
      </c>
      <c r="G189" s="58" t="s">
        <v>249</v>
      </c>
      <c r="H189" s="59"/>
      <c r="I189" s="127">
        <f>I190</f>
        <v>2658809.52</v>
      </c>
    </row>
    <row r="190" spans="1:9" ht="31.3">
      <c r="A190" s="61" t="s">
        <v>86</v>
      </c>
      <c r="B190" s="58" t="s">
        <v>94</v>
      </c>
      <c r="C190" s="58" t="s">
        <v>111</v>
      </c>
      <c r="D190" s="58" t="s">
        <v>83</v>
      </c>
      <c r="E190" s="59">
        <v>1</v>
      </c>
      <c r="F190" s="58" t="s">
        <v>79</v>
      </c>
      <c r="G190" s="58" t="s">
        <v>249</v>
      </c>
      <c r="H190" s="59">
        <v>240</v>
      </c>
      <c r="I190" s="127">
        <f>'Прил 4'!J183</f>
        <v>2658809.52</v>
      </c>
    </row>
    <row r="191" spans="1:9">
      <c r="A191" s="60" t="s">
        <v>124</v>
      </c>
      <c r="B191" s="58" t="s">
        <v>94</v>
      </c>
      <c r="C191" s="58" t="s">
        <v>106</v>
      </c>
      <c r="D191" s="58"/>
      <c r="E191" s="58"/>
      <c r="F191" s="58"/>
      <c r="G191" s="58"/>
      <c r="H191" s="59" t="s">
        <v>142</v>
      </c>
      <c r="I191" s="126">
        <f>I192</f>
        <v>30000</v>
      </c>
    </row>
    <row r="192" spans="1:9" ht="47">
      <c r="A192" s="61" t="s">
        <v>250</v>
      </c>
      <c r="B192" s="58" t="s">
        <v>94</v>
      </c>
      <c r="C192" s="58" t="s">
        <v>106</v>
      </c>
      <c r="D192" s="58" t="s">
        <v>94</v>
      </c>
      <c r="E192" s="59">
        <v>0</v>
      </c>
      <c r="F192" s="58" t="s">
        <v>79</v>
      </c>
      <c r="G192" s="58" t="s">
        <v>80</v>
      </c>
      <c r="H192" s="59"/>
      <c r="I192" s="127">
        <f>I193</f>
        <v>30000</v>
      </c>
    </row>
    <row r="193" spans="1:9">
      <c r="A193" s="61" t="s">
        <v>252</v>
      </c>
      <c r="B193" s="58" t="s">
        <v>94</v>
      </c>
      <c r="C193" s="58" t="s">
        <v>106</v>
      </c>
      <c r="D193" s="58" t="s">
        <v>94</v>
      </c>
      <c r="E193" s="59">
        <v>0</v>
      </c>
      <c r="F193" s="58" t="s">
        <v>79</v>
      </c>
      <c r="G193" s="58" t="s">
        <v>253</v>
      </c>
      <c r="H193" s="59"/>
      <c r="I193" s="127">
        <f>I194</f>
        <v>30000</v>
      </c>
    </row>
    <row r="194" spans="1:9" ht="31.3">
      <c r="A194" s="61" t="s">
        <v>251</v>
      </c>
      <c r="B194" s="58" t="s">
        <v>94</v>
      </c>
      <c r="C194" s="58" t="s">
        <v>106</v>
      </c>
      <c r="D194" s="58" t="s">
        <v>94</v>
      </c>
      <c r="E194" s="59">
        <v>0</v>
      </c>
      <c r="F194" s="58" t="s">
        <v>79</v>
      </c>
      <c r="G194" s="58" t="s">
        <v>253</v>
      </c>
      <c r="H194" s="59">
        <v>810</v>
      </c>
      <c r="I194" s="127">
        <f>'Прил 4'!J187</f>
        <v>30000</v>
      </c>
    </row>
    <row r="195" spans="1:9">
      <c r="A195" s="66" t="s">
        <v>429</v>
      </c>
      <c r="B195" s="58" t="s">
        <v>95</v>
      </c>
      <c r="C195" s="59" t="s">
        <v>23</v>
      </c>
      <c r="D195" s="58"/>
      <c r="E195" s="59"/>
      <c r="F195" s="58"/>
      <c r="G195" s="58"/>
      <c r="H195" s="59"/>
      <c r="I195" s="127">
        <f>I196+I210+I251</f>
        <v>98622907.849999994</v>
      </c>
    </row>
    <row r="196" spans="1:9">
      <c r="A196" s="60" t="s">
        <v>125</v>
      </c>
      <c r="B196" s="58" t="s">
        <v>95</v>
      </c>
      <c r="C196" s="59" t="s">
        <v>76</v>
      </c>
      <c r="D196" s="58" t="s">
        <v>79</v>
      </c>
      <c r="E196" s="59">
        <v>0</v>
      </c>
      <c r="F196" s="58" t="s">
        <v>79</v>
      </c>
      <c r="G196" s="58" t="s">
        <v>80</v>
      </c>
      <c r="H196" s="59"/>
      <c r="I196" s="127">
        <f>I197+I206</f>
        <v>7113484.5099999998</v>
      </c>
    </row>
    <row r="197" spans="1:9" ht="31.3">
      <c r="A197" s="61" t="s">
        <v>254</v>
      </c>
      <c r="B197" s="58" t="s">
        <v>95</v>
      </c>
      <c r="C197" s="58" t="s">
        <v>76</v>
      </c>
      <c r="D197" s="58" t="s">
        <v>95</v>
      </c>
      <c r="E197" s="59">
        <v>0</v>
      </c>
      <c r="F197" s="58" t="s">
        <v>79</v>
      </c>
      <c r="G197" s="58" t="s">
        <v>80</v>
      </c>
      <c r="H197" s="59"/>
      <c r="I197" s="127">
        <f>I198+I201</f>
        <v>5599142.4900000002</v>
      </c>
    </row>
    <row r="198" spans="1:9">
      <c r="A198" s="61" t="s">
        <v>255</v>
      </c>
      <c r="B198" s="58" t="s">
        <v>95</v>
      </c>
      <c r="C198" s="58" t="s">
        <v>76</v>
      </c>
      <c r="D198" s="58" t="s">
        <v>95</v>
      </c>
      <c r="E198" s="59">
        <v>1</v>
      </c>
      <c r="F198" s="58" t="s">
        <v>79</v>
      </c>
      <c r="G198" s="58" t="s">
        <v>80</v>
      </c>
      <c r="H198" s="59"/>
      <c r="I198" s="127">
        <f>I199</f>
        <v>50000</v>
      </c>
    </row>
    <row r="199" spans="1:9">
      <c r="A199" s="61" t="s">
        <v>256</v>
      </c>
      <c r="B199" s="58" t="s">
        <v>95</v>
      </c>
      <c r="C199" s="58" t="s">
        <v>76</v>
      </c>
      <c r="D199" s="58" t="s">
        <v>95</v>
      </c>
      <c r="E199" s="59">
        <v>1</v>
      </c>
      <c r="F199" s="58" t="s">
        <v>79</v>
      </c>
      <c r="G199" s="58" t="s">
        <v>257</v>
      </c>
      <c r="H199" s="59"/>
      <c r="I199" s="127">
        <f>I200</f>
        <v>50000</v>
      </c>
    </row>
    <row r="200" spans="1:9" ht="31.3">
      <c r="A200" s="61" t="s">
        <v>86</v>
      </c>
      <c r="B200" s="58" t="s">
        <v>95</v>
      </c>
      <c r="C200" s="58" t="s">
        <v>76</v>
      </c>
      <c r="D200" s="58" t="s">
        <v>95</v>
      </c>
      <c r="E200" s="59">
        <v>1</v>
      </c>
      <c r="F200" s="58" t="s">
        <v>79</v>
      </c>
      <c r="G200" s="58" t="s">
        <v>257</v>
      </c>
      <c r="H200" s="59">
        <v>240</v>
      </c>
      <c r="I200" s="127">
        <f>'Прил 4'!J193</f>
        <v>50000</v>
      </c>
    </row>
    <row r="201" spans="1:9" ht="31.3">
      <c r="A201" s="61" t="s">
        <v>492</v>
      </c>
      <c r="B201" s="58" t="s">
        <v>95</v>
      </c>
      <c r="C201" s="58" t="s">
        <v>76</v>
      </c>
      <c r="D201" s="58" t="s">
        <v>95</v>
      </c>
      <c r="E201" s="59">
        <v>5</v>
      </c>
      <c r="F201" s="58" t="s">
        <v>79</v>
      </c>
      <c r="G201" s="58" t="s">
        <v>80</v>
      </c>
      <c r="H201" s="59"/>
      <c r="I201" s="151">
        <f>I202+I204</f>
        <v>5549142.4900000002</v>
      </c>
    </row>
    <row r="202" spans="1:9">
      <c r="A202" s="61" t="s">
        <v>491</v>
      </c>
      <c r="B202" s="58" t="s">
        <v>95</v>
      </c>
      <c r="C202" s="58" t="s">
        <v>76</v>
      </c>
      <c r="D202" s="58" t="s">
        <v>95</v>
      </c>
      <c r="E202" s="59">
        <v>5</v>
      </c>
      <c r="F202" s="58" t="s">
        <v>79</v>
      </c>
      <c r="G202" s="58" t="s">
        <v>490</v>
      </c>
      <c r="H202" s="59"/>
      <c r="I202" s="151">
        <f>I203</f>
        <v>2774571.25</v>
      </c>
    </row>
    <row r="203" spans="1:9" ht="31.3">
      <c r="A203" s="61" t="s">
        <v>86</v>
      </c>
      <c r="B203" s="58" t="s">
        <v>95</v>
      </c>
      <c r="C203" s="58" t="s">
        <v>76</v>
      </c>
      <c r="D203" s="58" t="s">
        <v>95</v>
      </c>
      <c r="E203" s="59">
        <v>5</v>
      </c>
      <c r="F203" s="58" t="s">
        <v>79</v>
      </c>
      <c r="G203" s="58" t="s">
        <v>490</v>
      </c>
      <c r="H203" s="59">
        <v>240</v>
      </c>
      <c r="I203" s="151">
        <f>'Прил 4'!J196</f>
        <v>2774571.25</v>
      </c>
    </row>
    <row r="204" spans="1:9">
      <c r="A204" s="61" t="s">
        <v>493</v>
      </c>
      <c r="B204" s="58" t="s">
        <v>95</v>
      </c>
      <c r="C204" s="58" t="s">
        <v>76</v>
      </c>
      <c r="D204" s="58" t="s">
        <v>95</v>
      </c>
      <c r="E204" s="59">
        <v>5</v>
      </c>
      <c r="F204" s="58" t="s">
        <v>79</v>
      </c>
      <c r="G204" s="58" t="s">
        <v>460</v>
      </c>
      <c r="H204" s="59"/>
      <c r="I204" s="151">
        <f>I205</f>
        <v>2774571.24</v>
      </c>
    </row>
    <row r="205" spans="1:9" ht="31.3">
      <c r="A205" s="61" t="s">
        <v>86</v>
      </c>
      <c r="B205" s="58" t="s">
        <v>95</v>
      </c>
      <c r="C205" s="58" t="s">
        <v>76</v>
      </c>
      <c r="D205" s="58" t="s">
        <v>95</v>
      </c>
      <c r="E205" s="59">
        <v>5</v>
      </c>
      <c r="F205" s="58" t="s">
        <v>79</v>
      </c>
      <c r="G205" s="58" t="s">
        <v>460</v>
      </c>
      <c r="H205" s="59">
        <v>240</v>
      </c>
      <c r="I205" s="151">
        <f>'Прил 4'!J198</f>
        <v>2774571.24</v>
      </c>
    </row>
    <row r="206" spans="1:9">
      <c r="A206" s="61" t="s">
        <v>91</v>
      </c>
      <c r="B206" s="58" t="s">
        <v>95</v>
      </c>
      <c r="C206" s="59" t="s">
        <v>76</v>
      </c>
      <c r="D206" s="58" t="s">
        <v>92</v>
      </c>
      <c r="E206" s="59">
        <v>0</v>
      </c>
      <c r="F206" s="58" t="s">
        <v>79</v>
      </c>
      <c r="G206" s="58" t="s">
        <v>80</v>
      </c>
      <c r="H206" s="59"/>
      <c r="I206" s="127">
        <f>I207</f>
        <v>1514342.02</v>
      </c>
    </row>
    <row r="207" spans="1:9">
      <c r="A207" s="61" t="s">
        <v>211</v>
      </c>
      <c r="B207" s="58" t="s">
        <v>95</v>
      </c>
      <c r="C207" s="59" t="s">
        <v>76</v>
      </c>
      <c r="D207" s="58" t="s">
        <v>92</v>
      </c>
      <c r="E207" s="59">
        <v>9</v>
      </c>
      <c r="F207" s="58" t="s">
        <v>79</v>
      </c>
      <c r="G207" s="58" t="s">
        <v>80</v>
      </c>
      <c r="H207" s="59"/>
      <c r="I207" s="127">
        <f>I208</f>
        <v>1514342.02</v>
      </c>
    </row>
    <row r="208" spans="1:9" ht="31.3">
      <c r="A208" s="61" t="s">
        <v>258</v>
      </c>
      <c r="B208" s="58" t="s">
        <v>95</v>
      </c>
      <c r="C208" s="59" t="s">
        <v>76</v>
      </c>
      <c r="D208" s="58" t="s">
        <v>92</v>
      </c>
      <c r="E208" s="59">
        <v>9</v>
      </c>
      <c r="F208" s="58" t="s">
        <v>79</v>
      </c>
      <c r="G208" s="58" t="s">
        <v>259</v>
      </c>
      <c r="H208" s="59"/>
      <c r="I208" s="127">
        <f>I209</f>
        <v>1514342.02</v>
      </c>
    </row>
    <row r="209" spans="1:9" ht="31.3">
      <c r="A209" s="61" t="s">
        <v>86</v>
      </c>
      <c r="B209" s="58" t="s">
        <v>95</v>
      </c>
      <c r="C209" s="59" t="s">
        <v>76</v>
      </c>
      <c r="D209" s="58" t="s">
        <v>92</v>
      </c>
      <c r="E209" s="59">
        <v>9</v>
      </c>
      <c r="F209" s="58" t="s">
        <v>79</v>
      </c>
      <c r="G209" s="58" t="s">
        <v>259</v>
      </c>
      <c r="H209" s="59">
        <v>240</v>
      </c>
      <c r="I209" s="127">
        <f>'Прил 4'!J202</f>
        <v>1514342.02</v>
      </c>
    </row>
    <row r="210" spans="1:9">
      <c r="A210" s="60" t="s">
        <v>126</v>
      </c>
      <c r="B210" s="58" t="s">
        <v>95</v>
      </c>
      <c r="C210" s="59" t="s">
        <v>83</v>
      </c>
      <c r="D210" s="58" t="s">
        <v>141</v>
      </c>
      <c r="E210" s="59"/>
      <c r="F210" s="58"/>
      <c r="G210" s="58"/>
      <c r="H210" s="59"/>
      <c r="I210" s="126">
        <f>I211+I236+I247</f>
        <v>60894945.100000001</v>
      </c>
    </row>
    <row r="211" spans="1:9" ht="31.3">
      <c r="A211" s="60" t="s">
        <v>234</v>
      </c>
      <c r="B211" s="58" t="s">
        <v>95</v>
      </c>
      <c r="C211" s="58" t="s">
        <v>83</v>
      </c>
      <c r="D211" s="58" t="s">
        <v>83</v>
      </c>
      <c r="E211" s="59">
        <v>0</v>
      </c>
      <c r="F211" s="58" t="s">
        <v>79</v>
      </c>
      <c r="G211" s="58" t="s">
        <v>80</v>
      </c>
      <c r="H211" s="59"/>
      <c r="I211" s="127">
        <f>I212+I219</f>
        <v>60132677.530000001</v>
      </c>
    </row>
    <row r="212" spans="1:9">
      <c r="A212" s="61" t="s">
        <v>260</v>
      </c>
      <c r="B212" s="58" t="s">
        <v>95</v>
      </c>
      <c r="C212" s="58" t="s">
        <v>83</v>
      </c>
      <c r="D212" s="58" t="s">
        <v>83</v>
      </c>
      <c r="E212" s="59">
        <v>2</v>
      </c>
      <c r="F212" s="58" t="s">
        <v>79</v>
      </c>
      <c r="G212" s="58" t="s">
        <v>80</v>
      </c>
      <c r="H212" s="59"/>
      <c r="I212" s="127">
        <f>I213+I215+I217</f>
        <v>10341024.460000001</v>
      </c>
    </row>
    <row r="213" spans="1:9">
      <c r="A213" s="61" t="s">
        <v>505</v>
      </c>
      <c r="B213" s="149" t="s">
        <v>95</v>
      </c>
      <c r="C213" s="149" t="s">
        <v>83</v>
      </c>
      <c r="D213" s="149" t="s">
        <v>83</v>
      </c>
      <c r="E213" s="150">
        <v>2</v>
      </c>
      <c r="F213" s="149" t="s">
        <v>79</v>
      </c>
      <c r="G213" s="149" t="s">
        <v>506</v>
      </c>
      <c r="H213" s="150"/>
      <c r="I213" s="127">
        <f>I214</f>
        <v>580000</v>
      </c>
    </row>
    <row r="214" spans="1:9">
      <c r="A214" s="61" t="s">
        <v>110</v>
      </c>
      <c r="B214" s="149" t="s">
        <v>95</v>
      </c>
      <c r="C214" s="149" t="s">
        <v>83</v>
      </c>
      <c r="D214" s="149" t="s">
        <v>83</v>
      </c>
      <c r="E214" s="150">
        <v>2</v>
      </c>
      <c r="F214" s="149" t="s">
        <v>79</v>
      </c>
      <c r="G214" s="149" t="s">
        <v>506</v>
      </c>
      <c r="H214" s="150">
        <v>410</v>
      </c>
      <c r="I214" s="127">
        <f>'Прил 4'!J207</f>
        <v>580000</v>
      </c>
    </row>
    <row r="215" spans="1:9">
      <c r="A215" s="61" t="s">
        <v>261</v>
      </c>
      <c r="B215" s="58" t="s">
        <v>95</v>
      </c>
      <c r="C215" s="58" t="s">
        <v>83</v>
      </c>
      <c r="D215" s="58" t="s">
        <v>83</v>
      </c>
      <c r="E215" s="59">
        <v>2</v>
      </c>
      <c r="F215" s="58" t="s">
        <v>79</v>
      </c>
      <c r="G215" s="58" t="s">
        <v>262</v>
      </c>
      <c r="H215" s="59"/>
      <c r="I215" s="127">
        <f>I216</f>
        <v>7761024.46</v>
      </c>
    </row>
    <row r="216" spans="1:9" ht="31.3">
      <c r="A216" s="61" t="s">
        <v>86</v>
      </c>
      <c r="B216" s="58" t="s">
        <v>95</v>
      </c>
      <c r="C216" s="58" t="s">
        <v>83</v>
      </c>
      <c r="D216" s="58" t="s">
        <v>83</v>
      </c>
      <c r="E216" s="59">
        <v>2</v>
      </c>
      <c r="F216" s="58" t="s">
        <v>79</v>
      </c>
      <c r="G216" s="58" t="s">
        <v>262</v>
      </c>
      <c r="H216" s="59">
        <v>240</v>
      </c>
      <c r="I216" s="127">
        <f>'Прил 4'!J209</f>
        <v>7761024.46</v>
      </c>
    </row>
    <row r="217" spans="1:9">
      <c r="A217" s="61" t="s">
        <v>263</v>
      </c>
      <c r="B217" s="58" t="s">
        <v>95</v>
      </c>
      <c r="C217" s="58" t="s">
        <v>83</v>
      </c>
      <c r="D217" s="58" t="s">
        <v>83</v>
      </c>
      <c r="E217" s="59">
        <v>2</v>
      </c>
      <c r="F217" s="58" t="s">
        <v>79</v>
      </c>
      <c r="G217" s="58" t="s">
        <v>264</v>
      </c>
      <c r="H217" s="59"/>
      <c r="I217" s="127">
        <f>I218</f>
        <v>2000000</v>
      </c>
    </row>
    <row r="218" spans="1:9" ht="31.3">
      <c r="A218" s="61" t="s">
        <v>86</v>
      </c>
      <c r="B218" s="58" t="s">
        <v>95</v>
      </c>
      <c r="C218" s="58" t="s">
        <v>83</v>
      </c>
      <c r="D218" s="58" t="s">
        <v>83</v>
      </c>
      <c r="E218" s="59">
        <v>2</v>
      </c>
      <c r="F218" s="58" t="s">
        <v>79</v>
      </c>
      <c r="G218" s="58" t="s">
        <v>264</v>
      </c>
      <c r="H218" s="59">
        <v>240</v>
      </c>
      <c r="I218" s="127">
        <f>'Прил 4'!J211</f>
        <v>2000000</v>
      </c>
    </row>
    <row r="219" spans="1:9" ht="31.3">
      <c r="A219" s="61" t="s">
        <v>265</v>
      </c>
      <c r="B219" s="58" t="s">
        <v>95</v>
      </c>
      <c r="C219" s="58" t="s">
        <v>83</v>
      </c>
      <c r="D219" s="58" t="s">
        <v>83</v>
      </c>
      <c r="E219" s="59">
        <v>3</v>
      </c>
      <c r="F219" s="58" t="s">
        <v>79</v>
      </c>
      <c r="G219" s="58" t="s">
        <v>80</v>
      </c>
      <c r="H219" s="59"/>
      <c r="I219" s="127">
        <f>I220+I222+I224+I226+I228+I230+I232+I234</f>
        <v>49791653.07</v>
      </c>
    </row>
    <row r="220" spans="1:9" ht="32.25" customHeight="1">
      <c r="A220" s="61" t="s">
        <v>266</v>
      </c>
      <c r="B220" s="58" t="s">
        <v>95</v>
      </c>
      <c r="C220" s="58" t="s">
        <v>83</v>
      </c>
      <c r="D220" s="58" t="s">
        <v>83</v>
      </c>
      <c r="E220" s="59">
        <v>3</v>
      </c>
      <c r="F220" s="58" t="s">
        <v>79</v>
      </c>
      <c r="G220" s="58" t="s">
        <v>267</v>
      </c>
      <c r="H220" s="59"/>
      <c r="I220" s="127">
        <f>SUM(I221:I221)</f>
        <v>520000</v>
      </c>
    </row>
    <row r="221" spans="1:9" ht="31.3">
      <c r="A221" s="61" t="s">
        <v>86</v>
      </c>
      <c r="B221" s="58" t="s">
        <v>95</v>
      </c>
      <c r="C221" s="58" t="s">
        <v>83</v>
      </c>
      <c r="D221" s="58" t="s">
        <v>83</v>
      </c>
      <c r="E221" s="59">
        <v>3</v>
      </c>
      <c r="F221" s="58" t="s">
        <v>79</v>
      </c>
      <c r="G221" s="58" t="s">
        <v>267</v>
      </c>
      <c r="H221" s="59">
        <v>240</v>
      </c>
      <c r="I221" s="127">
        <f>'Прил 4'!J214</f>
        <v>520000</v>
      </c>
    </row>
    <row r="222" spans="1:9">
      <c r="A222" s="61" t="s">
        <v>268</v>
      </c>
      <c r="B222" s="58" t="s">
        <v>95</v>
      </c>
      <c r="C222" s="58" t="s">
        <v>83</v>
      </c>
      <c r="D222" s="58" t="s">
        <v>83</v>
      </c>
      <c r="E222" s="59">
        <v>3</v>
      </c>
      <c r="F222" s="58" t="s">
        <v>79</v>
      </c>
      <c r="G222" s="58" t="s">
        <v>269</v>
      </c>
      <c r="H222" s="59"/>
      <c r="I222" s="127">
        <f>I223</f>
        <v>700000</v>
      </c>
    </row>
    <row r="223" spans="1:9" ht="40.25" customHeight="1">
      <c r="A223" s="61" t="s">
        <v>86</v>
      </c>
      <c r="B223" s="58" t="s">
        <v>95</v>
      </c>
      <c r="C223" s="58" t="s">
        <v>83</v>
      </c>
      <c r="D223" s="58" t="s">
        <v>83</v>
      </c>
      <c r="E223" s="59">
        <v>3</v>
      </c>
      <c r="F223" s="58" t="s">
        <v>79</v>
      </c>
      <c r="G223" s="58" t="s">
        <v>269</v>
      </c>
      <c r="H223" s="59">
        <v>240</v>
      </c>
      <c r="I223" s="127">
        <f>'Прил 4'!J216</f>
        <v>700000</v>
      </c>
    </row>
    <row r="224" spans="1:9">
      <c r="A224" s="61" t="s">
        <v>270</v>
      </c>
      <c r="B224" s="58" t="s">
        <v>95</v>
      </c>
      <c r="C224" s="58" t="s">
        <v>83</v>
      </c>
      <c r="D224" s="58" t="s">
        <v>83</v>
      </c>
      <c r="E224" s="59">
        <v>3</v>
      </c>
      <c r="F224" s="58" t="s">
        <v>79</v>
      </c>
      <c r="G224" s="59">
        <v>29220</v>
      </c>
      <c r="H224" s="59"/>
      <c r="I224" s="127">
        <f>I225</f>
        <v>1528409.6</v>
      </c>
    </row>
    <row r="225" spans="1:9" ht="31.3">
      <c r="A225" s="61" t="s">
        <v>86</v>
      </c>
      <c r="B225" s="58" t="s">
        <v>95</v>
      </c>
      <c r="C225" s="58" t="s">
        <v>83</v>
      </c>
      <c r="D225" s="58" t="s">
        <v>83</v>
      </c>
      <c r="E225" s="59">
        <v>3</v>
      </c>
      <c r="F225" s="58" t="s">
        <v>79</v>
      </c>
      <c r="G225" s="59">
        <v>29220</v>
      </c>
      <c r="H225" s="59">
        <v>240</v>
      </c>
      <c r="I225" s="127">
        <f>'Прил 4'!J218</f>
        <v>1528409.6</v>
      </c>
    </row>
    <row r="226" spans="1:9">
      <c r="A226" s="61" t="s">
        <v>271</v>
      </c>
      <c r="B226" s="58" t="s">
        <v>95</v>
      </c>
      <c r="C226" s="58" t="s">
        <v>83</v>
      </c>
      <c r="D226" s="58" t="s">
        <v>83</v>
      </c>
      <c r="E226" s="59">
        <v>3</v>
      </c>
      <c r="F226" s="58" t="s">
        <v>79</v>
      </c>
      <c r="G226" s="58" t="s">
        <v>272</v>
      </c>
      <c r="H226" s="59"/>
      <c r="I226" s="127">
        <f>SUM(I227:I227)</f>
        <v>35587019.140000001</v>
      </c>
    </row>
    <row r="227" spans="1:9" ht="31.3">
      <c r="A227" s="61" t="s">
        <v>86</v>
      </c>
      <c r="B227" s="58" t="s">
        <v>95</v>
      </c>
      <c r="C227" s="58" t="s">
        <v>83</v>
      </c>
      <c r="D227" s="58" t="s">
        <v>83</v>
      </c>
      <c r="E227" s="59">
        <v>3</v>
      </c>
      <c r="F227" s="58" t="s">
        <v>79</v>
      </c>
      <c r="G227" s="58" t="s">
        <v>272</v>
      </c>
      <c r="H227" s="59">
        <v>240</v>
      </c>
      <c r="I227" s="127">
        <f>'Прил 4'!J220</f>
        <v>35587019.140000001</v>
      </c>
    </row>
    <row r="228" spans="1:9" hidden="1">
      <c r="A228" s="61" t="s">
        <v>273</v>
      </c>
      <c r="B228" s="58" t="s">
        <v>95</v>
      </c>
      <c r="C228" s="58" t="s">
        <v>83</v>
      </c>
      <c r="D228" s="58" t="s">
        <v>83</v>
      </c>
      <c r="E228" s="59">
        <v>3</v>
      </c>
      <c r="F228" s="58" t="s">
        <v>79</v>
      </c>
      <c r="G228" s="59">
        <v>29490</v>
      </c>
      <c r="H228" s="59"/>
      <c r="I228" s="127">
        <f>I229</f>
        <v>0</v>
      </c>
    </row>
    <row r="229" spans="1:9" ht="31.3" hidden="1">
      <c r="A229" s="61" t="s">
        <v>86</v>
      </c>
      <c r="B229" s="58" t="s">
        <v>95</v>
      </c>
      <c r="C229" s="58" t="s">
        <v>83</v>
      </c>
      <c r="D229" s="58" t="s">
        <v>83</v>
      </c>
      <c r="E229" s="59">
        <v>3</v>
      </c>
      <c r="F229" s="58" t="s">
        <v>79</v>
      </c>
      <c r="G229" s="59">
        <v>29490</v>
      </c>
      <c r="H229" s="59">
        <v>240</v>
      </c>
      <c r="I229" s="127">
        <f>'Прил 4'!J222</f>
        <v>0</v>
      </c>
    </row>
    <row r="230" spans="1:9">
      <c r="A230" s="61" t="s">
        <v>274</v>
      </c>
      <c r="B230" s="58" t="s">
        <v>95</v>
      </c>
      <c r="C230" s="58" t="s">
        <v>83</v>
      </c>
      <c r="D230" s="58" t="s">
        <v>83</v>
      </c>
      <c r="E230" s="59">
        <v>3</v>
      </c>
      <c r="F230" s="58" t="s">
        <v>79</v>
      </c>
      <c r="G230" s="58" t="s">
        <v>275</v>
      </c>
      <c r="H230" s="59"/>
      <c r="I230" s="127">
        <f>I231</f>
        <v>10256224.33</v>
      </c>
    </row>
    <row r="231" spans="1:9" ht="31.3">
      <c r="A231" s="61" t="s">
        <v>86</v>
      </c>
      <c r="B231" s="58" t="s">
        <v>95</v>
      </c>
      <c r="C231" s="58" t="s">
        <v>83</v>
      </c>
      <c r="D231" s="58" t="s">
        <v>83</v>
      </c>
      <c r="E231" s="59">
        <v>3</v>
      </c>
      <c r="F231" s="58" t="s">
        <v>79</v>
      </c>
      <c r="G231" s="58" t="s">
        <v>275</v>
      </c>
      <c r="H231" s="59">
        <v>240</v>
      </c>
      <c r="I231" s="127">
        <f>'Прил 4'!J224</f>
        <v>10256224.33</v>
      </c>
    </row>
    <row r="232" spans="1:9" hidden="1">
      <c r="A232" s="61" t="s">
        <v>276</v>
      </c>
      <c r="B232" s="58" t="s">
        <v>95</v>
      </c>
      <c r="C232" s="58" t="s">
        <v>83</v>
      </c>
      <c r="D232" s="58" t="s">
        <v>83</v>
      </c>
      <c r="E232" s="59">
        <v>3</v>
      </c>
      <c r="F232" s="58" t="s">
        <v>79</v>
      </c>
      <c r="G232" s="58" t="s">
        <v>277</v>
      </c>
      <c r="H232" s="59"/>
      <c r="I232" s="127">
        <f>I233</f>
        <v>0</v>
      </c>
    </row>
    <row r="233" spans="1:9" ht="31.3" hidden="1">
      <c r="A233" s="61" t="s">
        <v>86</v>
      </c>
      <c r="B233" s="58" t="s">
        <v>95</v>
      </c>
      <c r="C233" s="58" t="s">
        <v>83</v>
      </c>
      <c r="D233" s="58" t="s">
        <v>83</v>
      </c>
      <c r="E233" s="59">
        <v>3</v>
      </c>
      <c r="F233" s="58" t="s">
        <v>79</v>
      </c>
      <c r="G233" s="58" t="s">
        <v>277</v>
      </c>
      <c r="H233" s="59">
        <v>240</v>
      </c>
      <c r="I233" s="127">
        <f>'Прил 4'!J226</f>
        <v>0</v>
      </c>
    </row>
    <row r="234" spans="1:9">
      <c r="A234" s="61" t="s">
        <v>278</v>
      </c>
      <c r="B234" s="58" t="s">
        <v>95</v>
      </c>
      <c r="C234" s="58" t="s">
        <v>83</v>
      </c>
      <c r="D234" s="58" t="s">
        <v>83</v>
      </c>
      <c r="E234" s="59">
        <v>3</v>
      </c>
      <c r="F234" s="58" t="s">
        <v>79</v>
      </c>
      <c r="G234" s="58" t="s">
        <v>279</v>
      </c>
      <c r="H234" s="59"/>
      <c r="I234" s="127">
        <f>I235</f>
        <v>1200000</v>
      </c>
    </row>
    <row r="235" spans="1:9" ht="31.3">
      <c r="A235" s="61" t="s">
        <v>86</v>
      </c>
      <c r="B235" s="58" t="s">
        <v>95</v>
      </c>
      <c r="C235" s="58" t="s">
        <v>83</v>
      </c>
      <c r="D235" s="58" t="s">
        <v>83</v>
      </c>
      <c r="E235" s="59">
        <v>3</v>
      </c>
      <c r="F235" s="58" t="s">
        <v>79</v>
      </c>
      <c r="G235" s="58" t="s">
        <v>279</v>
      </c>
      <c r="H235" s="59">
        <v>240</v>
      </c>
      <c r="I235" s="127">
        <f>'Прил 4'!J228</f>
        <v>1200000</v>
      </c>
    </row>
    <row r="236" spans="1:9" ht="47" hidden="1">
      <c r="A236" s="61" t="s">
        <v>280</v>
      </c>
      <c r="B236" s="58" t="s">
        <v>95</v>
      </c>
      <c r="C236" s="58" t="s">
        <v>83</v>
      </c>
      <c r="D236" s="58" t="s">
        <v>119</v>
      </c>
      <c r="E236" s="59">
        <v>0</v>
      </c>
      <c r="F236" s="58" t="s">
        <v>79</v>
      </c>
      <c r="G236" s="58" t="s">
        <v>80</v>
      </c>
      <c r="H236" s="59"/>
      <c r="I236" s="127">
        <f>I237</f>
        <v>767.57</v>
      </c>
    </row>
    <row r="237" spans="1:9" ht="31.3" hidden="1">
      <c r="A237" s="61" t="s">
        <v>281</v>
      </c>
      <c r="B237" s="58" t="s">
        <v>95</v>
      </c>
      <c r="C237" s="58" t="s">
        <v>83</v>
      </c>
      <c r="D237" s="58" t="s">
        <v>119</v>
      </c>
      <c r="E237" s="59">
        <v>1</v>
      </c>
      <c r="F237" s="58" t="s">
        <v>79</v>
      </c>
      <c r="G237" s="58" t="s">
        <v>80</v>
      </c>
      <c r="H237" s="59"/>
      <c r="I237" s="127">
        <f>I238+I241+I244</f>
        <v>767.57</v>
      </c>
    </row>
    <row r="238" spans="1:9" hidden="1">
      <c r="A238" s="61" t="s">
        <v>282</v>
      </c>
      <c r="B238" s="58" t="s">
        <v>95</v>
      </c>
      <c r="C238" s="58" t="s">
        <v>83</v>
      </c>
      <c r="D238" s="58" t="s">
        <v>119</v>
      </c>
      <c r="E238" s="59">
        <v>1</v>
      </c>
      <c r="F238" s="58" t="s">
        <v>76</v>
      </c>
      <c r="G238" s="58" t="s">
        <v>80</v>
      </c>
      <c r="H238" s="59"/>
      <c r="I238" s="127">
        <f>I239</f>
        <v>0</v>
      </c>
    </row>
    <row r="239" spans="1:9" ht="62.65" hidden="1">
      <c r="A239" s="61" t="s">
        <v>283</v>
      </c>
      <c r="B239" s="58" t="s">
        <v>95</v>
      </c>
      <c r="C239" s="58" t="s">
        <v>83</v>
      </c>
      <c r="D239" s="58" t="s">
        <v>119</v>
      </c>
      <c r="E239" s="59">
        <v>1</v>
      </c>
      <c r="F239" s="58" t="s">
        <v>76</v>
      </c>
      <c r="G239" s="58" t="s">
        <v>284</v>
      </c>
      <c r="H239" s="59"/>
      <c r="I239" s="127">
        <f>I240</f>
        <v>0</v>
      </c>
    </row>
    <row r="240" spans="1:9" ht="31.3" hidden="1">
      <c r="A240" s="61" t="s">
        <v>86</v>
      </c>
      <c r="B240" s="58" t="s">
        <v>95</v>
      </c>
      <c r="C240" s="58" t="s">
        <v>83</v>
      </c>
      <c r="D240" s="58" t="s">
        <v>119</v>
      </c>
      <c r="E240" s="59">
        <v>1</v>
      </c>
      <c r="F240" s="58" t="s">
        <v>76</v>
      </c>
      <c r="G240" s="58" t="s">
        <v>284</v>
      </c>
      <c r="H240" s="59">
        <v>240</v>
      </c>
      <c r="I240" s="127">
        <f>'Прил 4'!J233</f>
        <v>0</v>
      </c>
    </row>
    <row r="241" spans="1:9" hidden="1">
      <c r="A241" s="61" t="s">
        <v>285</v>
      </c>
      <c r="B241" s="58" t="s">
        <v>95</v>
      </c>
      <c r="C241" s="58" t="s">
        <v>83</v>
      </c>
      <c r="D241" s="58" t="s">
        <v>119</v>
      </c>
      <c r="E241" s="59">
        <v>1</v>
      </c>
      <c r="F241" s="58" t="s">
        <v>77</v>
      </c>
      <c r="G241" s="58" t="s">
        <v>80</v>
      </c>
      <c r="H241" s="59"/>
      <c r="I241" s="127">
        <f>I242</f>
        <v>0</v>
      </c>
    </row>
    <row r="242" spans="1:9" ht="62.65" hidden="1">
      <c r="A242" s="61" t="s">
        <v>283</v>
      </c>
      <c r="B242" s="58" t="s">
        <v>95</v>
      </c>
      <c r="C242" s="58" t="s">
        <v>83</v>
      </c>
      <c r="D242" s="58" t="s">
        <v>119</v>
      </c>
      <c r="E242" s="59">
        <v>1</v>
      </c>
      <c r="F242" s="58" t="s">
        <v>77</v>
      </c>
      <c r="G242" s="58" t="s">
        <v>284</v>
      </c>
      <c r="H242" s="59"/>
      <c r="I242" s="127">
        <f>I243</f>
        <v>0</v>
      </c>
    </row>
    <row r="243" spans="1:9" ht="31.3" hidden="1">
      <c r="A243" s="61" t="s">
        <v>86</v>
      </c>
      <c r="B243" s="58" t="s">
        <v>95</v>
      </c>
      <c r="C243" s="58" t="s">
        <v>83</v>
      </c>
      <c r="D243" s="58" t="s">
        <v>119</v>
      </c>
      <c r="E243" s="59">
        <v>1</v>
      </c>
      <c r="F243" s="58" t="s">
        <v>77</v>
      </c>
      <c r="G243" s="58" t="s">
        <v>284</v>
      </c>
      <c r="H243" s="59">
        <v>240</v>
      </c>
      <c r="I243" s="127"/>
    </row>
    <row r="244" spans="1:9" ht="78.3">
      <c r="A244" s="61" t="s">
        <v>286</v>
      </c>
      <c r="B244" s="58" t="s">
        <v>95</v>
      </c>
      <c r="C244" s="58" t="s">
        <v>83</v>
      </c>
      <c r="D244" s="58" t="s">
        <v>119</v>
      </c>
      <c r="E244" s="59">
        <v>1</v>
      </c>
      <c r="F244" s="58" t="s">
        <v>127</v>
      </c>
      <c r="G244" s="58" t="s">
        <v>80</v>
      </c>
      <c r="H244" s="59"/>
      <c r="I244" s="127">
        <f>I245</f>
        <v>767.57</v>
      </c>
    </row>
    <row r="245" spans="1:9" ht="62.65">
      <c r="A245" s="61" t="s">
        <v>283</v>
      </c>
      <c r="B245" s="58" t="s">
        <v>95</v>
      </c>
      <c r="C245" s="58" t="s">
        <v>83</v>
      </c>
      <c r="D245" s="58" t="s">
        <v>119</v>
      </c>
      <c r="E245" s="59">
        <v>1</v>
      </c>
      <c r="F245" s="58" t="s">
        <v>127</v>
      </c>
      <c r="G245" s="58" t="s">
        <v>128</v>
      </c>
      <c r="H245" s="59"/>
      <c r="I245" s="127">
        <f>I246</f>
        <v>767.57</v>
      </c>
    </row>
    <row r="246" spans="1:9">
      <c r="A246" s="65" t="s">
        <v>164</v>
      </c>
      <c r="B246" s="58" t="s">
        <v>95</v>
      </c>
      <c r="C246" s="58" t="s">
        <v>83</v>
      </c>
      <c r="D246" s="58" t="s">
        <v>119</v>
      </c>
      <c r="E246" s="59">
        <v>1</v>
      </c>
      <c r="F246" s="58" t="s">
        <v>127</v>
      </c>
      <c r="G246" s="58" t="s">
        <v>128</v>
      </c>
      <c r="H246" s="59">
        <v>540</v>
      </c>
      <c r="I246" s="127">
        <f>'Прил 4'!J239</f>
        <v>767.57</v>
      </c>
    </row>
    <row r="247" spans="1:9">
      <c r="A247" s="61" t="s">
        <v>164</v>
      </c>
      <c r="B247" s="58" t="s">
        <v>95</v>
      </c>
      <c r="C247" s="58" t="s">
        <v>83</v>
      </c>
      <c r="D247" s="58" t="s">
        <v>161</v>
      </c>
      <c r="E247" s="58" t="s">
        <v>78</v>
      </c>
      <c r="F247" s="58" t="s">
        <v>79</v>
      </c>
      <c r="G247" s="58" t="s">
        <v>80</v>
      </c>
      <c r="H247" s="59"/>
      <c r="I247" s="127">
        <f>I248</f>
        <v>761500</v>
      </c>
    </row>
    <row r="248" spans="1:9" ht="47">
      <c r="A248" s="61" t="s">
        <v>159</v>
      </c>
      <c r="B248" s="58" t="s">
        <v>95</v>
      </c>
      <c r="C248" s="58" t="s">
        <v>83</v>
      </c>
      <c r="D248" s="58" t="s">
        <v>161</v>
      </c>
      <c r="E248" s="58" t="s">
        <v>84</v>
      </c>
      <c r="F248" s="58" t="s">
        <v>79</v>
      </c>
      <c r="G248" s="58" t="s">
        <v>80</v>
      </c>
      <c r="H248" s="59"/>
      <c r="I248" s="127">
        <f>I249</f>
        <v>761500</v>
      </c>
    </row>
    <row r="249" spans="1:9" ht="31.3">
      <c r="A249" s="61" t="s">
        <v>427</v>
      </c>
      <c r="B249" s="58" t="s">
        <v>95</v>
      </c>
      <c r="C249" s="58" t="s">
        <v>83</v>
      </c>
      <c r="D249" s="58">
        <v>97</v>
      </c>
      <c r="E249" s="59">
        <v>2</v>
      </c>
      <c r="F249" s="58" t="s">
        <v>79</v>
      </c>
      <c r="G249" s="59">
        <v>85200</v>
      </c>
      <c r="H249" s="58"/>
      <c r="I249" s="127">
        <f>I250</f>
        <v>761500</v>
      </c>
    </row>
    <row r="250" spans="1:9">
      <c r="A250" s="64" t="s">
        <v>164</v>
      </c>
      <c r="B250" s="58" t="s">
        <v>95</v>
      </c>
      <c r="C250" s="58" t="s">
        <v>83</v>
      </c>
      <c r="D250" s="58">
        <v>97</v>
      </c>
      <c r="E250" s="59">
        <v>2</v>
      </c>
      <c r="F250" s="58" t="s">
        <v>79</v>
      </c>
      <c r="G250" s="59">
        <v>85200</v>
      </c>
      <c r="H250" s="58" t="s">
        <v>428</v>
      </c>
      <c r="I250" s="127">
        <f>'Прил 4'!J243</f>
        <v>761500</v>
      </c>
    </row>
    <row r="251" spans="1:9">
      <c r="A251" s="61" t="s">
        <v>287</v>
      </c>
      <c r="B251" s="58" t="s">
        <v>95</v>
      </c>
      <c r="C251" s="58" t="s">
        <v>95</v>
      </c>
      <c r="D251" s="58" t="s">
        <v>79</v>
      </c>
      <c r="E251" s="59">
        <v>0</v>
      </c>
      <c r="F251" s="58" t="s">
        <v>79</v>
      </c>
      <c r="G251" s="58" t="s">
        <v>80</v>
      </c>
      <c r="H251" s="59"/>
      <c r="I251" s="127">
        <f>I252+I258</f>
        <v>30614478.239999998</v>
      </c>
    </row>
    <row r="252" spans="1:9" ht="31.3">
      <c r="A252" s="60" t="s">
        <v>234</v>
      </c>
      <c r="B252" s="58" t="s">
        <v>95</v>
      </c>
      <c r="C252" s="58" t="s">
        <v>95</v>
      </c>
      <c r="D252" s="58" t="s">
        <v>83</v>
      </c>
      <c r="E252" s="59">
        <v>0</v>
      </c>
      <c r="F252" s="58" t="s">
        <v>79</v>
      </c>
      <c r="G252" s="58" t="s">
        <v>80</v>
      </c>
      <c r="H252" s="59"/>
      <c r="I252" s="127">
        <f>I253</f>
        <v>29876478.239999998</v>
      </c>
    </row>
    <row r="253" spans="1:9">
      <c r="A253" s="61" t="s">
        <v>288</v>
      </c>
      <c r="B253" s="58" t="s">
        <v>95</v>
      </c>
      <c r="C253" s="58" t="s">
        <v>95</v>
      </c>
      <c r="D253" s="58" t="s">
        <v>83</v>
      </c>
      <c r="E253" s="59">
        <v>4</v>
      </c>
      <c r="F253" s="58" t="s">
        <v>79</v>
      </c>
      <c r="G253" s="58" t="s">
        <v>80</v>
      </c>
      <c r="H253" s="59"/>
      <c r="I253" s="127">
        <f>I254</f>
        <v>29876478.239999998</v>
      </c>
    </row>
    <row r="254" spans="1:9">
      <c r="A254" s="61" t="s">
        <v>289</v>
      </c>
      <c r="B254" s="58" t="s">
        <v>95</v>
      </c>
      <c r="C254" s="58" t="s">
        <v>95</v>
      </c>
      <c r="D254" s="58" t="s">
        <v>83</v>
      </c>
      <c r="E254" s="59">
        <v>4</v>
      </c>
      <c r="F254" s="58" t="s">
        <v>79</v>
      </c>
      <c r="G254" s="58" t="s">
        <v>290</v>
      </c>
      <c r="H254" s="59"/>
      <c r="I254" s="127">
        <f>SUM(I255:I257)</f>
        <v>29876478.239999998</v>
      </c>
    </row>
    <row r="255" spans="1:9">
      <c r="A255" s="60" t="s">
        <v>291</v>
      </c>
      <c r="B255" s="58" t="s">
        <v>95</v>
      </c>
      <c r="C255" s="58" t="s">
        <v>95</v>
      </c>
      <c r="D255" s="58" t="s">
        <v>83</v>
      </c>
      <c r="E255" s="59">
        <v>4</v>
      </c>
      <c r="F255" s="58" t="s">
        <v>79</v>
      </c>
      <c r="G255" s="58" t="s">
        <v>290</v>
      </c>
      <c r="H255" s="59">
        <v>110</v>
      </c>
      <c r="I255" s="127">
        <f>'Прил 4'!J248</f>
        <v>22966260.25</v>
      </c>
    </row>
    <row r="256" spans="1:9" ht="31.3">
      <c r="A256" s="61" t="s">
        <v>86</v>
      </c>
      <c r="B256" s="58" t="s">
        <v>95</v>
      </c>
      <c r="C256" s="58" t="s">
        <v>95</v>
      </c>
      <c r="D256" s="58" t="s">
        <v>83</v>
      </c>
      <c r="E256" s="59">
        <v>4</v>
      </c>
      <c r="F256" s="58" t="s">
        <v>79</v>
      </c>
      <c r="G256" s="58" t="s">
        <v>290</v>
      </c>
      <c r="H256" s="59">
        <v>240</v>
      </c>
      <c r="I256" s="127">
        <f>'Прил 4'!J249</f>
        <v>6860217.9899999993</v>
      </c>
    </row>
    <row r="257" spans="1:9">
      <c r="A257" s="60" t="s">
        <v>88</v>
      </c>
      <c r="B257" s="58" t="s">
        <v>95</v>
      </c>
      <c r="C257" s="58" t="s">
        <v>95</v>
      </c>
      <c r="D257" s="58" t="s">
        <v>83</v>
      </c>
      <c r="E257" s="59">
        <v>4</v>
      </c>
      <c r="F257" s="58" t="s">
        <v>79</v>
      </c>
      <c r="G257" s="58" t="s">
        <v>290</v>
      </c>
      <c r="H257" s="59">
        <v>850</v>
      </c>
      <c r="I257" s="127">
        <f>'Прил 4'!J250</f>
        <v>50000</v>
      </c>
    </row>
    <row r="258" spans="1:9" ht="31.3">
      <c r="A258" s="60" t="s">
        <v>186</v>
      </c>
      <c r="B258" s="58" t="s">
        <v>95</v>
      </c>
      <c r="C258" s="58" t="s">
        <v>95</v>
      </c>
      <c r="D258" s="58" t="s">
        <v>98</v>
      </c>
      <c r="E258" s="59">
        <v>0</v>
      </c>
      <c r="F258" s="58" t="s">
        <v>79</v>
      </c>
      <c r="G258" s="58" t="s">
        <v>80</v>
      </c>
      <c r="H258" s="59"/>
      <c r="I258" s="127">
        <f>I259</f>
        <v>738000</v>
      </c>
    </row>
    <row r="259" spans="1:9">
      <c r="A259" s="60" t="s">
        <v>292</v>
      </c>
      <c r="B259" s="58" t="s">
        <v>95</v>
      </c>
      <c r="C259" s="58" t="s">
        <v>95</v>
      </c>
      <c r="D259" s="58" t="s">
        <v>98</v>
      </c>
      <c r="E259" s="59">
        <v>2</v>
      </c>
      <c r="F259" s="58" t="s">
        <v>79</v>
      </c>
      <c r="G259" s="58" t="s">
        <v>80</v>
      </c>
      <c r="H259" s="59"/>
      <c r="I259" s="127">
        <f>I260+I263</f>
        <v>738000</v>
      </c>
    </row>
    <row r="260" spans="1:9">
      <c r="A260" s="60" t="s">
        <v>188</v>
      </c>
      <c r="B260" s="58" t="s">
        <v>95</v>
      </c>
      <c r="C260" s="58" t="s">
        <v>95</v>
      </c>
      <c r="D260" s="58" t="s">
        <v>98</v>
      </c>
      <c r="E260" s="59">
        <v>2</v>
      </c>
      <c r="F260" s="58" t="s">
        <v>76</v>
      </c>
      <c r="G260" s="58" t="s">
        <v>80</v>
      </c>
      <c r="H260" s="59"/>
      <c r="I260" s="127">
        <f>I261</f>
        <v>200000</v>
      </c>
    </row>
    <row r="261" spans="1:9" ht="31.3">
      <c r="A261" s="61" t="s">
        <v>189</v>
      </c>
      <c r="B261" s="58" t="s">
        <v>95</v>
      </c>
      <c r="C261" s="58" t="s">
        <v>95</v>
      </c>
      <c r="D261" s="58" t="s">
        <v>98</v>
      </c>
      <c r="E261" s="58" t="s">
        <v>84</v>
      </c>
      <c r="F261" s="58" t="s">
        <v>76</v>
      </c>
      <c r="G261" s="58" t="s">
        <v>190</v>
      </c>
      <c r="H261" s="58"/>
      <c r="I261" s="127">
        <f>I262</f>
        <v>200000</v>
      </c>
    </row>
    <row r="262" spans="1:9" ht="31.3">
      <c r="A262" s="61" t="s">
        <v>86</v>
      </c>
      <c r="B262" s="58" t="s">
        <v>95</v>
      </c>
      <c r="C262" s="58" t="s">
        <v>95</v>
      </c>
      <c r="D262" s="58" t="s">
        <v>98</v>
      </c>
      <c r="E262" s="58" t="s">
        <v>84</v>
      </c>
      <c r="F262" s="58" t="s">
        <v>76</v>
      </c>
      <c r="G262" s="58" t="s">
        <v>190</v>
      </c>
      <c r="H262" s="58" t="s">
        <v>87</v>
      </c>
      <c r="I262" s="127">
        <f>'Прил 4'!J255</f>
        <v>200000</v>
      </c>
    </row>
    <row r="263" spans="1:9">
      <c r="A263" s="60" t="s">
        <v>293</v>
      </c>
      <c r="B263" s="58" t="s">
        <v>95</v>
      </c>
      <c r="C263" s="58" t="s">
        <v>95</v>
      </c>
      <c r="D263" s="58" t="s">
        <v>98</v>
      </c>
      <c r="E263" s="59">
        <v>2</v>
      </c>
      <c r="F263" s="58" t="s">
        <v>77</v>
      </c>
      <c r="G263" s="58"/>
      <c r="H263" s="59"/>
      <c r="I263" s="127">
        <f>I264</f>
        <v>538000</v>
      </c>
    </row>
    <row r="264" spans="1:9" ht="31.3">
      <c r="A264" s="61" t="s">
        <v>189</v>
      </c>
      <c r="B264" s="58" t="s">
        <v>95</v>
      </c>
      <c r="C264" s="58" t="s">
        <v>95</v>
      </c>
      <c r="D264" s="58" t="s">
        <v>98</v>
      </c>
      <c r="E264" s="58" t="s">
        <v>84</v>
      </c>
      <c r="F264" s="58" t="s">
        <v>77</v>
      </c>
      <c r="G264" s="58" t="s">
        <v>190</v>
      </c>
      <c r="H264" s="58"/>
      <c r="I264" s="127">
        <f>I265</f>
        <v>538000</v>
      </c>
    </row>
    <row r="265" spans="1:9" ht="31.3">
      <c r="A265" s="61" t="s">
        <v>86</v>
      </c>
      <c r="B265" s="58" t="s">
        <v>95</v>
      </c>
      <c r="C265" s="58" t="s">
        <v>95</v>
      </c>
      <c r="D265" s="58" t="s">
        <v>98</v>
      </c>
      <c r="E265" s="58" t="s">
        <v>84</v>
      </c>
      <c r="F265" s="58" t="s">
        <v>77</v>
      </c>
      <c r="G265" s="58" t="s">
        <v>190</v>
      </c>
      <c r="H265" s="58" t="s">
        <v>87</v>
      </c>
      <c r="I265" s="127">
        <f>'Прил 4'!J258</f>
        <v>538000</v>
      </c>
    </row>
    <row r="266" spans="1:9">
      <c r="A266" s="50" t="s">
        <v>495</v>
      </c>
      <c r="B266" s="48" t="s">
        <v>97</v>
      </c>
      <c r="C266" s="48"/>
      <c r="D266" s="48"/>
      <c r="E266" s="48"/>
      <c r="F266" s="48"/>
      <c r="G266" s="48"/>
      <c r="H266" s="48"/>
      <c r="I266" s="127">
        <f>I267</f>
        <v>50000</v>
      </c>
    </row>
    <row r="267" spans="1:9">
      <c r="A267" s="50" t="s">
        <v>496</v>
      </c>
      <c r="B267" s="48" t="s">
        <v>97</v>
      </c>
      <c r="C267" s="48" t="s">
        <v>95</v>
      </c>
      <c r="D267" s="48"/>
      <c r="E267" s="48"/>
      <c r="F267" s="48"/>
      <c r="G267" s="48"/>
      <c r="H267" s="48"/>
      <c r="I267" s="127">
        <f>I268</f>
        <v>50000</v>
      </c>
    </row>
    <row r="268" spans="1:9" ht="31.3">
      <c r="A268" s="50" t="s">
        <v>175</v>
      </c>
      <c r="B268" s="48" t="s">
        <v>97</v>
      </c>
      <c r="C268" s="48" t="s">
        <v>95</v>
      </c>
      <c r="D268" s="48" t="s">
        <v>76</v>
      </c>
      <c r="E268" s="49">
        <v>0</v>
      </c>
      <c r="F268" s="48" t="s">
        <v>78</v>
      </c>
      <c r="G268" s="48" t="s">
        <v>80</v>
      </c>
      <c r="H268" s="48"/>
      <c r="I268" s="127">
        <f>I269</f>
        <v>50000</v>
      </c>
    </row>
    <row r="269" spans="1:9">
      <c r="A269" s="50" t="s">
        <v>176</v>
      </c>
      <c r="B269" s="48" t="s">
        <v>97</v>
      </c>
      <c r="C269" s="48" t="s">
        <v>95</v>
      </c>
      <c r="D269" s="48" t="s">
        <v>76</v>
      </c>
      <c r="E269" s="49">
        <v>1</v>
      </c>
      <c r="F269" s="48" t="s">
        <v>78</v>
      </c>
      <c r="G269" s="48" t="s">
        <v>80</v>
      </c>
      <c r="H269" s="48"/>
      <c r="I269" s="127">
        <f>I270</f>
        <v>50000</v>
      </c>
    </row>
    <row r="270" spans="1:9">
      <c r="A270" s="50" t="s">
        <v>177</v>
      </c>
      <c r="B270" s="48" t="s">
        <v>97</v>
      </c>
      <c r="C270" s="48" t="s">
        <v>95</v>
      </c>
      <c r="D270" s="48" t="s">
        <v>76</v>
      </c>
      <c r="E270" s="48" t="s">
        <v>81</v>
      </c>
      <c r="F270" s="48" t="s">
        <v>78</v>
      </c>
      <c r="G270" s="48" t="s">
        <v>178</v>
      </c>
      <c r="H270" s="48"/>
      <c r="I270" s="127">
        <f>I271</f>
        <v>50000</v>
      </c>
    </row>
    <row r="271" spans="1:9" ht="31.3">
      <c r="A271" s="50" t="s">
        <v>86</v>
      </c>
      <c r="B271" s="48" t="s">
        <v>97</v>
      </c>
      <c r="C271" s="48" t="s">
        <v>95</v>
      </c>
      <c r="D271" s="48" t="s">
        <v>76</v>
      </c>
      <c r="E271" s="48" t="s">
        <v>81</v>
      </c>
      <c r="F271" s="48" t="s">
        <v>78</v>
      </c>
      <c r="G271" s="48" t="s">
        <v>178</v>
      </c>
      <c r="H271" s="48" t="s">
        <v>87</v>
      </c>
      <c r="I271" s="127">
        <f>'Прил 4'!J264</f>
        <v>50000</v>
      </c>
    </row>
    <row r="272" spans="1:9">
      <c r="A272" s="66" t="s">
        <v>129</v>
      </c>
      <c r="B272" s="58" t="s">
        <v>98</v>
      </c>
      <c r="C272" s="58"/>
      <c r="D272" s="58"/>
      <c r="E272" s="59"/>
      <c r="F272" s="58"/>
      <c r="G272" s="58"/>
      <c r="H272" s="59"/>
      <c r="I272" s="126">
        <f>I273+I277</f>
        <v>3006737</v>
      </c>
    </row>
    <row r="273" spans="1:9">
      <c r="A273" s="67" t="s">
        <v>130</v>
      </c>
      <c r="B273" s="58" t="s">
        <v>98</v>
      </c>
      <c r="C273" s="58" t="s">
        <v>95</v>
      </c>
      <c r="D273" s="58"/>
      <c r="E273" s="59"/>
      <c r="F273" s="58"/>
      <c r="G273" s="58"/>
      <c r="H273" s="59"/>
      <c r="I273" s="127">
        <f>I274</f>
        <v>20000</v>
      </c>
    </row>
    <row r="274" spans="1:9" ht="62.65">
      <c r="A274" s="60" t="s">
        <v>294</v>
      </c>
      <c r="B274" s="58" t="s">
        <v>98</v>
      </c>
      <c r="C274" s="58" t="s">
        <v>95</v>
      </c>
      <c r="D274" s="58" t="s">
        <v>111</v>
      </c>
      <c r="E274" s="59">
        <v>0</v>
      </c>
      <c r="F274" s="58" t="s">
        <v>79</v>
      </c>
      <c r="G274" s="58" t="s">
        <v>80</v>
      </c>
      <c r="H274" s="59"/>
      <c r="I274" s="127">
        <f>I275</f>
        <v>20000</v>
      </c>
    </row>
    <row r="275" spans="1:9">
      <c r="A275" s="61" t="s">
        <v>295</v>
      </c>
      <c r="B275" s="58" t="s">
        <v>98</v>
      </c>
      <c r="C275" s="58" t="s">
        <v>95</v>
      </c>
      <c r="D275" s="58" t="s">
        <v>111</v>
      </c>
      <c r="E275" s="59">
        <v>0</v>
      </c>
      <c r="F275" s="58" t="s">
        <v>79</v>
      </c>
      <c r="G275" s="58" t="s">
        <v>296</v>
      </c>
      <c r="H275" s="59"/>
      <c r="I275" s="127">
        <f>I276</f>
        <v>20000</v>
      </c>
    </row>
    <row r="276" spans="1:9" ht="31.3">
      <c r="A276" s="61" t="s">
        <v>86</v>
      </c>
      <c r="B276" s="58" t="s">
        <v>98</v>
      </c>
      <c r="C276" s="58" t="s">
        <v>95</v>
      </c>
      <c r="D276" s="58" t="s">
        <v>111</v>
      </c>
      <c r="E276" s="59">
        <v>0</v>
      </c>
      <c r="F276" s="58" t="s">
        <v>79</v>
      </c>
      <c r="G276" s="58" t="s">
        <v>296</v>
      </c>
      <c r="H276" s="59">
        <v>240</v>
      </c>
      <c r="I276" s="127">
        <f>'Прил 4'!J269</f>
        <v>20000</v>
      </c>
    </row>
    <row r="277" spans="1:9">
      <c r="A277" s="60" t="s">
        <v>131</v>
      </c>
      <c r="B277" s="58" t="s">
        <v>98</v>
      </c>
      <c r="C277" s="58" t="s">
        <v>98</v>
      </c>
      <c r="D277" s="58"/>
      <c r="E277" s="59"/>
      <c r="F277" s="58"/>
      <c r="G277" s="58"/>
      <c r="H277" s="59"/>
      <c r="I277" s="126">
        <f>I278</f>
        <v>2986737</v>
      </c>
    </row>
    <row r="278" spans="1:9" ht="31.3">
      <c r="A278" s="61" t="s">
        <v>297</v>
      </c>
      <c r="B278" s="58" t="s">
        <v>98</v>
      </c>
      <c r="C278" s="58" t="s">
        <v>98</v>
      </c>
      <c r="D278" s="58" t="s">
        <v>97</v>
      </c>
      <c r="E278" s="59">
        <v>0</v>
      </c>
      <c r="F278" s="58" t="s">
        <v>79</v>
      </c>
      <c r="G278" s="58" t="s">
        <v>80</v>
      </c>
      <c r="H278" s="59"/>
      <c r="I278" s="126">
        <f>I279</f>
        <v>2986737</v>
      </c>
    </row>
    <row r="279" spans="1:9">
      <c r="A279" s="60" t="s">
        <v>131</v>
      </c>
      <c r="B279" s="58" t="s">
        <v>98</v>
      </c>
      <c r="C279" s="58" t="s">
        <v>98</v>
      </c>
      <c r="D279" s="58" t="s">
        <v>97</v>
      </c>
      <c r="E279" s="59">
        <v>1</v>
      </c>
      <c r="F279" s="58" t="s">
        <v>79</v>
      </c>
      <c r="G279" s="58" t="s">
        <v>80</v>
      </c>
      <c r="H279" s="59"/>
      <c r="I279" s="126">
        <f>I280+I282</f>
        <v>2986737</v>
      </c>
    </row>
    <row r="280" spans="1:9">
      <c r="A280" s="60" t="s">
        <v>298</v>
      </c>
      <c r="B280" s="58" t="s">
        <v>98</v>
      </c>
      <c r="C280" s="58" t="s">
        <v>98</v>
      </c>
      <c r="D280" s="58" t="s">
        <v>97</v>
      </c>
      <c r="E280" s="59">
        <v>1</v>
      </c>
      <c r="F280" s="58" t="s">
        <v>79</v>
      </c>
      <c r="G280" s="58" t="s">
        <v>299</v>
      </c>
      <c r="H280" s="59"/>
      <c r="I280" s="126">
        <f>I281</f>
        <v>150120.6</v>
      </c>
    </row>
    <row r="281" spans="1:9">
      <c r="A281" s="60" t="s">
        <v>291</v>
      </c>
      <c r="B281" s="58" t="s">
        <v>98</v>
      </c>
      <c r="C281" s="58" t="s">
        <v>98</v>
      </c>
      <c r="D281" s="58" t="s">
        <v>97</v>
      </c>
      <c r="E281" s="59">
        <v>1</v>
      </c>
      <c r="F281" s="58" t="s">
        <v>79</v>
      </c>
      <c r="G281" s="58" t="s">
        <v>299</v>
      </c>
      <c r="H281" s="59">
        <v>110</v>
      </c>
      <c r="I281" s="126">
        <f>'Прил 4'!J274</f>
        <v>150120.6</v>
      </c>
    </row>
    <row r="282" spans="1:9">
      <c r="A282" s="60" t="s">
        <v>300</v>
      </c>
      <c r="B282" s="58" t="s">
        <v>98</v>
      </c>
      <c r="C282" s="58" t="s">
        <v>98</v>
      </c>
      <c r="D282" s="58" t="s">
        <v>97</v>
      </c>
      <c r="E282" s="59">
        <v>1</v>
      </c>
      <c r="F282" s="58" t="s">
        <v>79</v>
      </c>
      <c r="G282" s="58" t="s">
        <v>301</v>
      </c>
      <c r="H282" s="59"/>
      <c r="I282" s="126">
        <f>I283</f>
        <v>2836616.4</v>
      </c>
    </row>
    <row r="283" spans="1:9">
      <c r="A283" s="61" t="s">
        <v>114</v>
      </c>
      <c r="B283" s="58" t="s">
        <v>98</v>
      </c>
      <c r="C283" s="58" t="s">
        <v>98</v>
      </c>
      <c r="D283" s="58" t="s">
        <v>97</v>
      </c>
      <c r="E283" s="59">
        <v>1</v>
      </c>
      <c r="F283" s="58" t="s">
        <v>79</v>
      </c>
      <c r="G283" s="58" t="s">
        <v>301</v>
      </c>
      <c r="H283" s="59">
        <v>520</v>
      </c>
      <c r="I283" s="126">
        <f>'Прил 4'!J276</f>
        <v>2836616.4</v>
      </c>
    </row>
    <row r="284" spans="1:9">
      <c r="A284" s="66" t="s">
        <v>302</v>
      </c>
      <c r="B284" s="58" t="s">
        <v>121</v>
      </c>
      <c r="C284" s="58"/>
      <c r="D284" s="58"/>
      <c r="E284" s="59"/>
      <c r="F284" s="58"/>
      <c r="G284" s="58"/>
      <c r="H284" s="59"/>
      <c r="I284" s="126">
        <f>I285+I299</f>
        <v>29335155.129999999</v>
      </c>
    </row>
    <row r="285" spans="1:9">
      <c r="A285" s="60" t="s">
        <v>132</v>
      </c>
      <c r="B285" s="58" t="s">
        <v>121</v>
      </c>
      <c r="C285" s="59" t="s">
        <v>76</v>
      </c>
      <c r="D285" s="58" t="s">
        <v>141</v>
      </c>
      <c r="E285" s="59"/>
      <c r="F285" s="58"/>
      <c r="G285" s="58"/>
      <c r="H285" s="59" t="s">
        <v>142</v>
      </c>
      <c r="I285" s="126">
        <f>I286+I293</f>
        <v>28181272.5</v>
      </c>
    </row>
    <row r="286" spans="1:9" ht="31.3">
      <c r="A286" s="61" t="s">
        <v>297</v>
      </c>
      <c r="B286" s="58" t="s">
        <v>121</v>
      </c>
      <c r="C286" s="58" t="s">
        <v>76</v>
      </c>
      <c r="D286" s="58" t="s">
        <v>97</v>
      </c>
      <c r="E286" s="59">
        <v>0</v>
      </c>
      <c r="F286" s="58" t="s">
        <v>79</v>
      </c>
      <c r="G286" s="58" t="s">
        <v>80</v>
      </c>
      <c r="H286" s="59"/>
      <c r="I286" s="126">
        <f>I287+I290</f>
        <v>26188379.68</v>
      </c>
    </row>
    <row r="287" spans="1:9">
      <c r="A287" s="61" t="s">
        <v>303</v>
      </c>
      <c r="B287" s="58" t="s">
        <v>121</v>
      </c>
      <c r="C287" s="58" t="s">
        <v>76</v>
      </c>
      <c r="D287" s="58" t="s">
        <v>97</v>
      </c>
      <c r="E287" s="59">
        <v>2</v>
      </c>
      <c r="F287" s="58" t="s">
        <v>79</v>
      </c>
      <c r="G287" s="58" t="s">
        <v>80</v>
      </c>
      <c r="H287" s="59"/>
      <c r="I287" s="126">
        <f>I288</f>
        <v>7532459.54</v>
      </c>
    </row>
    <row r="288" spans="1:9">
      <c r="A288" s="61" t="s">
        <v>289</v>
      </c>
      <c r="B288" s="58" t="s">
        <v>121</v>
      </c>
      <c r="C288" s="58" t="s">
        <v>76</v>
      </c>
      <c r="D288" s="58" t="s">
        <v>97</v>
      </c>
      <c r="E288" s="59">
        <v>2</v>
      </c>
      <c r="F288" s="58" t="s">
        <v>79</v>
      </c>
      <c r="G288" s="58" t="s">
        <v>290</v>
      </c>
      <c r="H288" s="59"/>
      <c r="I288" s="126">
        <f>SUM(I289:I289)</f>
        <v>7532459.54</v>
      </c>
    </row>
    <row r="289" spans="1:9">
      <c r="A289" s="60" t="s">
        <v>122</v>
      </c>
      <c r="B289" s="58" t="s">
        <v>121</v>
      </c>
      <c r="C289" s="58" t="s">
        <v>76</v>
      </c>
      <c r="D289" s="58" t="s">
        <v>97</v>
      </c>
      <c r="E289" s="59">
        <v>2</v>
      </c>
      <c r="F289" s="58" t="s">
        <v>79</v>
      </c>
      <c r="G289" s="58" t="s">
        <v>290</v>
      </c>
      <c r="H289" s="59">
        <v>620</v>
      </c>
      <c r="I289" s="126">
        <f>'Прил 4'!J282</f>
        <v>7532459.54</v>
      </c>
    </row>
    <row r="290" spans="1:9">
      <c r="A290" s="61" t="s">
        <v>304</v>
      </c>
      <c r="B290" s="58" t="s">
        <v>121</v>
      </c>
      <c r="C290" s="58" t="s">
        <v>76</v>
      </c>
      <c r="D290" s="58" t="s">
        <v>97</v>
      </c>
      <c r="E290" s="59">
        <v>5</v>
      </c>
      <c r="F290" s="58" t="s">
        <v>79</v>
      </c>
      <c r="G290" s="58" t="s">
        <v>80</v>
      </c>
      <c r="H290" s="59"/>
      <c r="I290" s="126">
        <f>I291</f>
        <v>18655920.140000001</v>
      </c>
    </row>
    <row r="291" spans="1:9">
      <c r="A291" s="61" t="s">
        <v>289</v>
      </c>
      <c r="B291" s="58" t="s">
        <v>121</v>
      </c>
      <c r="C291" s="58" t="s">
        <v>76</v>
      </c>
      <c r="D291" s="58" t="s">
        <v>97</v>
      </c>
      <c r="E291" s="59">
        <v>5</v>
      </c>
      <c r="F291" s="58" t="s">
        <v>79</v>
      </c>
      <c r="G291" s="58" t="s">
        <v>290</v>
      </c>
      <c r="H291" s="59"/>
      <c r="I291" s="126">
        <f>I292</f>
        <v>18655920.140000001</v>
      </c>
    </row>
    <row r="292" spans="1:9">
      <c r="A292" s="60" t="s">
        <v>122</v>
      </c>
      <c r="B292" s="58" t="s">
        <v>121</v>
      </c>
      <c r="C292" s="58" t="s">
        <v>76</v>
      </c>
      <c r="D292" s="58" t="s">
        <v>97</v>
      </c>
      <c r="E292" s="59">
        <v>5</v>
      </c>
      <c r="F292" s="58" t="s">
        <v>79</v>
      </c>
      <c r="G292" s="58" t="s">
        <v>290</v>
      </c>
      <c r="H292" s="59">
        <v>620</v>
      </c>
      <c r="I292" s="126">
        <f>'Прил 4'!J285</f>
        <v>18655920.140000001</v>
      </c>
    </row>
    <row r="293" spans="1:9">
      <c r="A293" s="61" t="s">
        <v>91</v>
      </c>
      <c r="B293" s="58" t="s">
        <v>121</v>
      </c>
      <c r="C293" s="58" t="s">
        <v>76</v>
      </c>
      <c r="D293" s="58" t="s">
        <v>92</v>
      </c>
      <c r="E293" s="59">
        <v>0</v>
      </c>
      <c r="F293" s="58" t="s">
        <v>78</v>
      </c>
      <c r="G293" s="58" t="s">
        <v>80</v>
      </c>
      <c r="H293" s="58"/>
      <c r="I293" s="127">
        <f>I294</f>
        <v>1992892.82</v>
      </c>
    </row>
    <row r="294" spans="1:9">
      <c r="A294" s="61" t="s">
        <v>211</v>
      </c>
      <c r="B294" s="58" t="s">
        <v>121</v>
      </c>
      <c r="C294" s="58" t="s">
        <v>76</v>
      </c>
      <c r="D294" s="58" t="s">
        <v>92</v>
      </c>
      <c r="E294" s="59">
        <v>9</v>
      </c>
      <c r="F294" s="58" t="s">
        <v>78</v>
      </c>
      <c r="G294" s="58" t="s">
        <v>80</v>
      </c>
      <c r="H294" s="58"/>
      <c r="I294" s="127">
        <f>I295+I297</f>
        <v>1992892.82</v>
      </c>
    </row>
    <row r="295" spans="1:9" ht="47">
      <c r="A295" s="61" t="s">
        <v>305</v>
      </c>
      <c r="B295" s="58" t="s">
        <v>121</v>
      </c>
      <c r="C295" s="58" t="s">
        <v>76</v>
      </c>
      <c r="D295" s="58" t="s">
        <v>92</v>
      </c>
      <c r="E295" s="59">
        <v>9</v>
      </c>
      <c r="F295" s="58" t="s">
        <v>79</v>
      </c>
      <c r="G295" s="58" t="s">
        <v>133</v>
      </c>
      <c r="H295" s="59"/>
      <c r="I295" s="126">
        <f>I296</f>
        <v>63952</v>
      </c>
    </row>
    <row r="296" spans="1:9">
      <c r="A296" s="60" t="s">
        <v>122</v>
      </c>
      <c r="B296" s="58" t="s">
        <v>121</v>
      </c>
      <c r="C296" s="58" t="s">
        <v>76</v>
      </c>
      <c r="D296" s="58" t="s">
        <v>92</v>
      </c>
      <c r="E296" s="59">
        <v>9</v>
      </c>
      <c r="F296" s="58" t="s">
        <v>79</v>
      </c>
      <c r="G296" s="58" t="s">
        <v>133</v>
      </c>
      <c r="H296" s="59">
        <v>620</v>
      </c>
      <c r="I296" s="126">
        <f>'Прил 4'!J293</f>
        <v>63952</v>
      </c>
    </row>
    <row r="297" spans="1:9" ht="31.3">
      <c r="A297" s="61" t="s">
        <v>398</v>
      </c>
      <c r="B297" s="58" t="s">
        <v>121</v>
      </c>
      <c r="C297" s="58" t="s">
        <v>76</v>
      </c>
      <c r="D297" s="58" t="s">
        <v>92</v>
      </c>
      <c r="E297" s="59">
        <v>9</v>
      </c>
      <c r="F297" s="58" t="s">
        <v>79</v>
      </c>
      <c r="G297" s="58" t="s">
        <v>397</v>
      </c>
      <c r="H297" s="59"/>
      <c r="I297" s="126">
        <f>SUM(I298:I298)</f>
        <v>1928940.82</v>
      </c>
    </row>
    <row r="298" spans="1:9">
      <c r="A298" s="60" t="s">
        <v>122</v>
      </c>
      <c r="B298" s="58" t="s">
        <v>121</v>
      </c>
      <c r="C298" s="58" t="s">
        <v>76</v>
      </c>
      <c r="D298" s="58" t="s">
        <v>92</v>
      </c>
      <c r="E298" s="59">
        <v>9</v>
      </c>
      <c r="F298" s="58" t="s">
        <v>79</v>
      </c>
      <c r="G298" s="58" t="s">
        <v>397</v>
      </c>
      <c r="H298" s="59">
        <v>620</v>
      </c>
      <c r="I298" s="126">
        <f>'Прил 4'!J295</f>
        <v>1928940.82</v>
      </c>
    </row>
    <row r="299" spans="1:9">
      <c r="A299" s="60" t="s">
        <v>134</v>
      </c>
      <c r="B299" s="58" t="s">
        <v>121</v>
      </c>
      <c r="C299" s="58" t="s">
        <v>94</v>
      </c>
      <c r="D299" s="58"/>
      <c r="E299" s="59"/>
      <c r="F299" s="58"/>
      <c r="G299" s="58"/>
      <c r="H299" s="59"/>
      <c r="I299" s="127">
        <f>I300</f>
        <v>1153882.6299999999</v>
      </c>
    </row>
    <row r="300" spans="1:9" ht="31.3">
      <c r="A300" s="61" t="s">
        <v>297</v>
      </c>
      <c r="B300" s="58" t="s">
        <v>121</v>
      </c>
      <c r="C300" s="58" t="s">
        <v>94</v>
      </c>
      <c r="D300" s="58" t="s">
        <v>97</v>
      </c>
      <c r="E300" s="59">
        <v>0</v>
      </c>
      <c r="F300" s="58" t="s">
        <v>79</v>
      </c>
      <c r="G300" s="58" t="s">
        <v>80</v>
      </c>
      <c r="H300" s="59"/>
      <c r="I300" s="127">
        <f>I301</f>
        <v>1153882.6299999999</v>
      </c>
    </row>
    <row r="301" spans="1:9">
      <c r="A301" s="61" t="s">
        <v>306</v>
      </c>
      <c r="B301" s="58" t="s">
        <v>121</v>
      </c>
      <c r="C301" s="58" t="s">
        <v>94</v>
      </c>
      <c r="D301" s="58" t="s">
        <v>97</v>
      </c>
      <c r="E301" s="59">
        <v>3</v>
      </c>
      <c r="F301" s="58" t="s">
        <v>79</v>
      </c>
      <c r="G301" s="58" t="s">
        <v>80</v>
      </c>
      <c r="H301" s="59"/>
      <c r="I301" s="127">
        <f>I302+I304+I306</f>
        <v>1153882.6299999999</v>
      </c>
    </row>
    <row r="302" spans="1:9">
      <c r="A302" s="61" t="s">
        <v>307</v>
      </c>
      <c r="B302" s="58" t="s">
        <v>121</v>
      </c>
      <c r="C302" s="58" t="s">
        <v>94</v>
      </c>
      <c r="D302" s="58" t="s">
        <v>97</v>
      </c>
      <c r="E302" s="59">
        <v>3</v>
      </c>
      <c r="F302" s="58" t="s">
        <v>79</v>
      </c>
      <c r="G302" s="58" t="s">
        <v>308</v>
      </c>
      <c r="H302" s="59"/>
      <c r="I302" s="127">
        <f>I303</f>
        <v>150000</v>
      </c>
    </row>
    <row r="303" spans="1:9">
      <c r="A303" s="61" t="s">
        <v>100</v>
      </c>
      <c r="B303" s="58" t="s">
        <v>121</v>
      </c>
      <c r="C303" s="58" t="s">
        <v>94</v>
      </c>
      <c r="D303" s="58" t="s">
        <v>97</v>
      </c>
      <c r="E303" s="59">
        <v>3</v>
      </c>
      <c r="F303" s="58" t="s">
        <v>79</v>
      </c>
      <c r="G303" s="58" t="s">
        <v>308</v>
      </c>
      <c r="H303" s="59">
        <v>350</v>
      </c>
      <c r="I303" s="127">
        <f>'Прил 4'!J300</f>
        <v>150000</v>
      </c>
    </row>
    <row r="304" spans="1:9">
      <c r="A304" s="61" t="s">
        <v>309</v>
      </c>
      <c r="B304" s="58" t="s">
        <v>121</v>
      </c>
      <c r="C304" s="58" t="s">
        <v>94</v>
      </c>
      <c r="D304" s="58" t="s">
        <v>97</v>
      </c>
      <c r="E304" s="59">
        <v>3</v>
      </c>
      <c r="F304" s="58" t="s">
        <v>79</v>
      </c>
      <c r="G304" s="58" t="s">
        <v>310</v>
      </c>
      <c r="H304" s="59"/>
      <c r="I304" s="127">
        <f>I305</f>
        <v>293882.63</v>
      </c>
    </row>
    <row r="305" spans="1:9" ht="31.3">
      <c r="A305" s="61" t="s">
        <v>86</v>
      </c>
      <c r="B305" s="58" t="s">
        <v>121</v>
      </c>
      <c r="C305" s="58" t="s">
        <v>94</v>
      </c>
      <c r="D305" s="58" t="s">
        <v>97</v>
      </c>
      <c r="E305" s="59">
        <v>3</v>
      </c>
      <c r="F305" s="58" t="s">
        <v>79</v>
      </c>
      <c r="G305" s="58" t="s">
        <v>310</v>
      </c>
      <c r="H305" s="59">
        <v>240</v>
      </c>
      <c r="I305" s="127">
        <f>'Прил 4'!J302</f>
        <v>293882.63</v>
      </c>
    </row>
    <row r="306" spans="1:9">
      <c r="A306" s="61" t="s">
        <v>311</v>
      </c>
      <c r="B306" s="58" t="s">
        <v>121</v>
      </c>
      <c r="C306" s="58" t="s">
        <v>94</v>
      </c>
      <c r="D306" s="58" t="s">
        <v>97</v>
      </c>
      <c r="E306" s="59">
        <v>3</v>
      </c>
      <c r="F306" s="58" t="s">
        <v>79</v>
      </c>
      <c r="G306" s="58" t="s">
        <v>312</v>
      </c>
      <c r="H306" s="59"/>
      <c r="I306" s="127">
        <f>I307</f>
        <v>710000</v>
      </c>
    </row>
    <row r="307" spans="1:9" ht="31.3">
      <c r="A307" s="61" t="s">
        <v>86</v>
      </c>
      <c r="B307" s="58" t="s">
        <v>121</v>
      </c>
      <c r="C307" s="58" t="s">
        <v>94</v>
      </c>
      <c r="D307" s="58" t="s">
        <v>97</v>
      </c>
      <c r="E307" s="59">
        <v>3</v>
      </c>
      <c r="F307" s="58" t="s">
        <v>79</v>
      </c>
      <c r="G307" s="58" t="s">
        <v>312</v>
      </c>
      <c r="H307" s="59">
        <v>240</v>
      </c>
      <c r="I307" s="127">
        <f>'Прил 4'!J304</f>
        <v>710000</v>
      </c>
    </row>
    <row r="308" spans="1:9">
      <c r="A308" s="66" t="s">
        <v>135</v>
      </c>
      <c r="B308" s="58">
        <v>10</v>
      </c>
      <c r="C308" s="58"/>
      <c r="D308" s="58"/>
      <c r="E308" s="59"/>
      <c r="F308" s="58"/>
      <c r="G308" s="58"/>
      <c r="H308" s="59"/>
      <c r="I308" s="127">
        <f>I309</f>
        <v>833400</v>
      </c>
    </row>
    <row r="309" spans="1:9">
      <c r="A309" s="60" t="s">
        <v>136</v>
      </c>
      <c r="B309" s="58" t="s">
        <v>99</v>
      </c>
      <c r="C309" s="58" t="s">
        <v>83</v>
      </c>
      <c r="D309" s="58"/>
      <c r="E309" s="58"/>
      <c r="F309" s="58"/>
      <c r="G309" s="58"/>
      <c r="H309" s="59"/>
      <c r="I309" s="127">
        <f>I310+I314</f>
        <v>833400</v>
      </c>
    </row>
    <row r="310" spans="1:9">
      <c r="A310" s="61" t="s">
        <v>313</v>
      </c>
      <c r="B310" s="58" t="s">
        <v>99</v>
      </c>
      <c r="C310" s="58" t="s">
        <v>83</v>
      </c>
      <c r="D310" s="58" t="s">
        <v>314</v>
      </c>
      <c r="E310" s="59">
        <v>0</v>
      </c>
      <c r="F310" s="58" t="s">
        <v>79</v>
      </c>
      <c r="G310" s="58" t="s">
        <v>80</v>
      </c>
      <c r="H310" s="59"/>
      <c r="I310" s="127">
        <f>I311</f>
        <v>743400</v>
      </c>
    </row>
    <row r="311" spans="1:9">
      <c r="A311" s="61" t="s">
        <v>315</v>
      </c>
      <c r="B311" s="58" t="s">
        <v>99</v>
      </c>
      <c r="C311" s="58" t="s">
        <v>83</v>
      </c>
      <c r="D311" s="58" t="s">
        <v>314</v>
      </c>
      <c r="E311" s="59">
        <v>3</v>
      </c>
      <c r="F311" s="58" t="s">
        <v>79</v>
      </c>
      <c r="G311" s="58" t="s">
        <v>80</v>
      </c>
      <c r="H311" s="59"/>
      <c r="I311" s="127">
        <f>I312</f>
        <v>743400</v>
      </c>
    </row>
    <row r="312" spans="1:9" ht="31.3">
      <c r="A312" s="61" t="s">
        <v>316</v>
      </c>
      <c r="B312" s="58" t="s">
        <v>99</v>
      </c>
      <c r="C312" s="58" t="s">
        <v>83</v>
      </c>
      <c r="D312" s="58" t="s">
        <v>314</v>
      </c>
      <c r="E312" s="59">
        <v>3</v>
      </c>
      <c r="F312" s="58" t="s">
        <v>79</v>
      </c>
      <c r="G312" s="58" t="s">
        <v>317</v>
      </c>
      <c r="H312" s="59"/>
      <c r="I312" s="127">
        <f>I313</f>
        <v>743400</v>
      </c>
    </row>
    <row r="313" spans="1:9" ht="31.3">
      <c r="A313" s="61" t="s">
        <v>251</v>
      </c>
      <c r="B313" s="58" t="s">
        <v>99</v>
      </c>
      <c r="C313" s="58" t="s">
        <v>83</v>
      </c>
      <c r="D313" s="58" t="s">
        <v>314</v>
      </c>
      <c r="E313" s="59">
        <v>3</v>
      </c>
      <c r="F313" s="58" t="s">
        <v>79</v>
      </c>
      <c r="G313" s="58" t="s">
        <v>317</v>
      </c>
      <c r="H313" s="59">
        <v>810</v>
      </c>
      <c r="I313" s="127">
        <f>'Прил 4'!J310</f>
        <v>743400</v>
      </c>
    </row>
    <row r="314" spans="1:9">
      <c r="A314" s="61" t="s">
        <v>91</v>
      </c>
      <c r="B314" s="58" t="s">
        <v>99</v>
      </c>
      <c r="C314" s="58" t="s">
        <v>83</v>
      </c>
      <c r="D314" s="58" t="s">
        <v>92</v>
      </c>
      <c r="E314" s="59">
        <v>0</v>
      </c>
      <c r="F314" s="58" t="s">
        <v>79</v>
      </c>
      <c r="G314" s="58" t="s">
        <v>80</v>
      </c>
      <c r="H314" s="59"/>
      <c r="I314" s="127">
        <f>I315</f>
        <v>90000</v>
      </c>
    </row>
    <row r="315" spans="1:9">
      <c r="A315" s="61" t="s">
        <v>211</v>
      </c>
      <c r="B315" s="58" t="s">
        <v>99</v>
      </c>
      <c r="C315" s="58" t="s">
        <v>83</v>
      </c>
      <c r="D315" s="58" t="s">
        <v>92</v>
      </c>
      <c r="E315" s="59">
        <v>9</v>
      </c>
      <c r="F315" s="58" t="s">
        <v>79</v>
      </c>
      <c r="G315" s="58" t="s">
        <v>80</v>
      </c>
      <c r="H315" s="59"/>
      <c r="I315" s="127">
        <f>I316</f>
        <v>90000</v>
      </c>
    </row>
    <row r="316" spans="1:9">
      <c r="A316" s="61" t="s">
        <v>318</v>
      </c>
      <c r="B316" s="58" t="s">
        <v>99</v>
      </c>
      <c r="C316" s="58" t="s">
        <v>83</v>
      </c>
      <c r="D316" s="58" t="s">
        <v>92</v>
      </c>
      <c r="E316" s="59">
        <v>9</v>
      </c>
      <c r="F316" s="58" t="s">
        <v>79</v>
      </c>
      <c r="G316" s="58" t="s">
        <v>319</v>
      </c>
      <c r="H316" s="59"/>
      <c r="I316" s="126">
        <f>I317</f>
        <v>90000</v>
      </c>
    </row>
    <row r="317" spans="1:9">
      <c r="A317" s="61" t="s">
        <v>137</v>
      </c>
      <c r="B317" s="58" t="s">
        <v>99</v>
      </c>
      <c r="C317" s="58" t="s">
        <v>83</v>
      </c>
      <c r="D317" s="58" t="s">
        <v>92</v>
      </c>
      <c r="E317" s="59">
        <v>9</v>
      </c>
      <c r="F317" s="58" t="s">
        <v>79</v>
      </c>
      <c r="G317" s="58" t="s">
        <v>319</v>
      </c>
      <c r="H317" s="59">
        <v>310</v>
      </c>
      <c r="I317" s="126">
        <f>'Прил 4'!J314</f>
        <v>90000</v>
      </c>
    </row>
    <row r="318" spans="1:9">
      <c r="A318" s="66" t="s">
        <v>138</v>
      </c>
      <c r="B318" s="58">
        <v>11</v>
      </c>
      <c r="C318" s="58"/>
      <c r="D318" s="58"/>
      <c r="E318" s="59"/>
      <c r="F318" s="58"/>
      <c r="G318" s="58"/>
      <c r="H318" s="59"/>
      <c r="I318" s="127">
        <f>I319</f>
        <v>3954068.73</v>
      </c>
    </row>
    <row r="319" spans="1:9">
      <c r="A319" s="60" t="s">
        <v>139</v>
      </c>
      <c r="B319" s="58">
        <v>11</v>
      </c>
      <c r="C319" s="58" t="s">
        <v>95</v>
      </c>
      <c r="D319" s="58"/>
      <c r="E319" s="59"/>
      <c r="F319" s="58"/>
      <c r="G319" s="58"/>
      <c r="H319" s="59"/>
      <c r="I319" s="127">
        <f>I320</f>
        <v>3954068.73</v>
      </c>
    </row>
    <row r="320" spans="1:9" ht="31.3">
      <c r="A320" s="61" t="s">
        <v>297</v>
      </c>
      <c r="B320" s="58" t="s">
        <v>103</v>
      </c>
      <c r="C320" s="58" t="s">
        <v>95</v>
      </c>
      <c r="D320" s="58" t="s">
        <v>97</v>
      </c>
      <c r="E320" s="59">
        <v>0</v>
      </c>
      <c r="F320" s="58" t="s">
        <v>79</v>
      </c>
      <c r="G320" s="58" t="s">
        <v>80</v>
      </c>
      <c r="H320" s="59"/>
      <c r="I320" s="127">
        <f>I321</f>
        <v>3954068.73</v>
      </c>
    </row>
    <row r="321" spans="1:9" ht="31.3">
      <c r="A321" s="61" t="s">
        <v>320</v>
      </c>
      <c r="B321" s="58" t="s">
        <v>103</v>
      </c>
      <c r="C321" s="58" t="s">
        <v>95</v>
      </c>
      <c r="D321" s="58" t="s">
        <v>97</v>
      </c>
      <c r="E321" s="59">
        <v>4</v>
      </c>
      <c r="F321" s="58" t="s">
        <v>79</v>
      </c>
      <c r="G321" s="58" t="s">
        <v>80</v>
      </c>
      <c r="H321" s="59"/>
      <c r="I321" s="127">
        <f>I322+I324+I326</f>
        <v>3954068.73</v>
      </c>
    </row>
    <row r="322" spans="1:9">
      <c r="A322" s="61" t="s">
        <v>321</v>
      </c>
      <c r="B322" s="58" t="s">
        <v>103</v>
      </c>
      <c r="C322" s="58" t="s">
        <v>95</v>
      </c>
      <c r="D322" s="58" t="s">
        <v>97</v>
      </c>
      <c r="E322" s="59">
        <v>4</v>
      </c>
      <c r="F322" s="58" t="s">
        <v>79</v>
      </c>
      <c r="G322" s="58" t="s">
        <v>322</v>
      </c>
      <c r="H322" s="59"/>
      <c r="I322" s="127">
        <f>I323</f>
        <v>625000</v>
      </c>
    </row>
    <row r="323" spans="1:9" ht="31.3">
      <c r="A323" s="61" t="s">
        <v>86</v>
      </c>
      <c r="B323" s="58" t="s">
        <v>103</v>
      </c>
      <c r="C323" s="58" t="s">
        <v>95</v>
      </c>
      <c r="D323" s="58" t="s">
        <v>97</v>
      </c>
      <c r="E323" s="59">
        <v>4</v>
      </c>
      <c r="F323" s="58" t="s">
        <v>79</v>
      </c>
      <c r="G323" s="58" t="s">
        <v>322</v>
      </c>
      <c r="H323" s="59">
        <v>240</v>
      </c>
      <c r="I323" s="127">
        <f>'Прил 4'!J320</f>
        <v>625000</v>
      </c>
    </row>
    <row r="324" spans="1:9">
      <c r="A324" s="61" t="s">
        <v>271</v>
      </c>
      <c r="B324" s="58" t="s">
        <v>103</v>
      </c>
      <c r="C324" s="58" t="s">
        <v>95</v>
      </c>
      <c r="D324" s="58" t="s">
        <v>97</v>
      </c>
      <c r="E324" s="59">
        <v>4</v>
      </c>
      <c r="F324" s="58" t="s">
        <v>79</v>
      </c>
      <c r="G324" s="58" t="s">
        <v>272</v>
      </c>
      <c r="H324" s="59"/>
      <c r="I324" s="127">
        <f>I325</f>
        <v>1829268.73</v>
      </c>
    </row>
    <row r="325" spans="1:9" ht="31.3">
      <c r="A325" s="61" t="s">
        <v>86</v>
      </c>
      <c r="B325" s="58" t="s">
        <v>103</v>
      </c>
      <c r="C325" s="58" t="s">
        <v>95</v>
      </c>
      <c r="D325" s="58" t="s">
        <v>97</v>
      </c>
      <c r="E325" s="59">
        <v>4</v>
      </c>
      <c r="F325" s="58" t="s">
        <v>79</v>
      </c>
      <c r="G325" s="58" t="s">
        <v>272</v>
      </c>
      <c r="H325" s="59">
        <v>240</v>
      </c>
      <c r="I325" s="127">
        <f>'Прил 4'!J322</f>
        <v>1829268.73</v>
      </c>
    </row>
    <row r="326" spans="1:9">
      <c r="A326" s="61" t="s">
        <v>323</v>
      </c>
      <c r="B326" s="58" t="s">
        <v>103</v>
      </c>
      <c r="C326" s="58" t="s">
        <v>95</v>
      </c>
      <c r="D326" s="58" t="s">
        <v>97</v>
      </c>
      <c r="E326" s="59">
        <v>4</v>
      </c>
      <c r="F326" s="58" t="s">
        <v>79</v>
      </c>
      <c r="G326" s="58" t="s">
        <v>324</v>
      </c>
      <c r="H326" s="59"/>
      <c r="I326" s="127">
        <f>I327</f>
        <v>1499800</v>
      </c>
    </row>
    <row r="327" spans="1:9" ht="31.3">
      <c r="A327" s="61" t="s">
        <v>86</v>
      </c>
      <c r="B327" s="58" t="s">
        <v>103</v>
      </c>
      <c r="C327" s="58" t="s">
        <v>95</v>
      </c>
      <c r="D327" s="58" t="s">
        <v>97</v>
      </c>
      <c r="E327" s="59">
        <v>4</v>
      </c>
      <c r="F327" s="58" t="s">
        <v>79</v>
      </c>
      <c r="G327" s="58" t="s">
        <v>324</v>
      </c>
      <c r="H327" s="59">
        <v>240</v>
      </c>
      <c r="I327" s="127">
        <f>'Прил 4'!J324</f>
        <v>1499800</v>
      </c>
    </row>
    <row r="328" spans="1:9">
      <c r="A328" s="69" t="s">
        <v>140</v>
      </c>
      <c r="B328" s="70"/>
      <c r="C328" s="71"/>
      <c r="D328" s="70"/>
      <c r="E328" s="71"/>
      <c r="F328" s="70"/>
      <c r="G328" s="72"/>
      <c r="H328" s="72"/>
      <c r="I328" s="128">
        <f>I23+I136+I143+I170+I195+I266+I272+I284+I308+I318</f>
        <v>227204996.70999998</v>
      </c>
    </row>
    <row r="329" spans="1:9">
      <c r="A329" s="135"/>
      <c r="B329" s="136"/>
      <c r="C329" s="136"/>
      <c r="D329" s="136"/>
      <c r="E329" s="136"/>
      <c r="F329" s="136"/>
      <c r="G329" s="136"/>
      <c r="H329" s="136"/>
      <c r="I329" s="137">
        <f>'Прил 1'!C53</f>
        <v>156187993.34999999</v>
      </c>
    </row>
    <row r="330" spans="1:9">
      <c r="A330" s="135"/>
      <c r="B330" s="136"/>
      <c r="C330" s="136"/>
      <c r="D330" s="136"/>
      <c r="E330" s="136"/>
      <c r="F330" s="136"/>
      <c r="G330" s="136"/>
      <c r="H330" s="136"/>
      <c r="I330" s="137">
        <f>I329-I328</f>
        <v>-71017003.359999985</v>
      </c>
    </row>
    <row r="331" spans="1:9">
      <c r="A331" s="135"/>
      <c r="B331" s="136"/>
      <c r="C331" s="136"/>
      <c r="D331" s="136"/>
      <c r="E331" s="136"/>
      <c r="F331" s="136"/>
      <c r="G331" s="136"/>
      <c r="H331" s="136"/>
      <c r="I331" s="138"/>
    </row>
  </sheetData>
  <mergeCells count="26">
    <mergeCell ref="A21:A22"/>
    <mergeCell ref="B21:H21"/>
    <mergeCell ref="I21:I22"/>
    <mergeCell ref="D22:G22"/>
    <mergeCell ref="A18:I18"/>
    <mergeCell ref="A20:I20"/>
    <mergeCell ref="B7:I7"/>
    <mergeCell ref="B8:I8"/>
    <mergeCell ref="B6:I6"/>
    <mergeCell ref="G47:G48"/>
    <mergeCell ref="B47:B48"/>
    <mergeCell ref="C47:C48"/>
    <mergeCell ref="D47:D48"/>
    <mergeCell ref="E47:E48"/>
    <mergeCell ref="F47:F48"/>
    <mergeCell ref="B10:I10"/>
    <mergeCell ref="B15:I15"/>
    <mergeCell ref="B14:I14"/>
    <mergeCell ref="B13:I13"/>
    <mergeCell ref="B12:I12"/>
    <mergeCell ref="B11:I11"/>
    <mergeCell ref="B1:I1"/>
    <mergeCell ref="B2:I2"/>
    <mergeCell ref="B3:I3"/>
    <mergeCell ref="B4:I4"/>
    <mergeCell ref="B5:I5"/>
  </mergeCells>
  <pageMargins left="0.78740157480314965" right="0.19685039370078741" top="0.39370078740157483" bottom="0.39370078740157483" header="0.19685039370078741" footer="0.19685039370078741"/>
  <pageSetup paperSize="9" fitToHeight="37" orientation="landscape" r:id="rId1"/>
  <headerFooter differentFirst="1">
    <oddHeader>&amp;C&amp;"PT Astra Serif,обычный"&amp;8&amp;K000000&amp;P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M354"/>
  <sheetViews>
    <sheetView view="pageBreakPreview" zoomScaleNormal="100" zoomScaleSheetLayoutView="100" workbookViewId="0">
      <selection activeCell="J168" sqref="J168"/>
    </sheetView>
  </sheetViews>
  <sheetFormatPr defaultColWidth="8.88671875" defaultRowHeight="15.65"/>
  <cols>
    <col min="1" max="1" width="66.33203125" style="42" customWidth="1"/>
    <col min="2" max="5" width="6.6640625" style="43" customWidth="1"/>
    <col min="6" max="7" width="4.44140625" style="43" customWidth="1"/>
    <col min="8" max="8" width="10" style="43" customWidth="1"/>
    <col min="9" max="9" width="7.6640625" style="43" customWidth="1"/>
    <col min="10" max="10" width="16.6640625" style="44" customWidth="1"/>
    <col min="11" max="11" width="15.44140625" style="36" bestFit="1" customWidth="1"/>
    <col min="12" max="12" width="15.109375" style="36" customWidth="1"/>
    <col min="13" max="13" width="13.109375" style="36" bestFit="1" customWidth="1"/>
    <col min="14" max="16384" width="8.88671875" style="36"/>
  </cols>
  <sheetData>
    <row r="1" spans="1:10">
      <c r="D1" s="152" t="s">
        <v>500</v>
      </c>
      <c r="E1" s="152"/>
      <c r="F1" s="152"/>
      <c r="G1" s="152"/>
      <c r="H1" s="152"/>
      <c r="I1" s="152"/>
      <c r="J1" s="152"/>
    </row>
    <row r="2" spans="1:10">
      <c r="D2" s="152" t="s">
        <v>36</v>
      </c>
      <c r="E2" s="152"/>
      <c r="F2" s="152"/>
      <c r="G2" s="152"/>
      <c r="H2" s="152"/>
      <c r="I2" s="152"/>
      <c r="J2" s="152"/>
    </row>
    <row r="3" spans="1:10">
      <c r="D3" s="152" t="s">
        <v>461</v>
      </c>
      <c r="E3" s="152"/>
      <c r="F3" s="152"/>
      <c r="G3" s="152"/>
      <c r="H3" s="152"/>
      <c r="I3" s="152"/>
      <c r="J3" s="152"/>
    </row>
    <row r="4" spans="1:10">
      <c r="D4" s="152" t="s">
        <v>464</v>
      </c>
      <c r="E4" s="152"/>
      <c r="F4" s="152"/>
      <c r="G4" s="152"/>
      <c r="H4" s="152"/>
      <c r="I4" s="152"/>
      <c r="J4" s="152"/>
    </row>
    <row r="5" spans="1:10">
      <c r="D5" s="152" t="s">
        <v>462</v>
      </c>
      <c r="E5" s="152"/>
      <c r="F5" s="152"/>
      <c r="G5" s="152"/>
      <c r="H5" s="152"/>
      <c r="I5" s="152"/>
      <c r="J5" s="152"/>
    </row>
    <row r="6" spans="1:10">
      <c r="D6" s="152" t="s">
        <v>502</v>
      </c>
      <c r="E6" s="152"/>
      <c r="F6" s="152"/>
      <c r="G6" s="152"/>
      <c r="H6" s="152"/>
      <c r="I6" s="152"/>
      <c r="J6" s="152"/>
    </row>
    <row r="7" spans="1:10">
      <c r="D7" s="152" t="s">
        <v>463</v>
      </c>
      <c r="E7" s="152"/>
      <c r="F7" s="152"/>
      <c r="G7" s="152"/>
      <c r="H7" s="152"/>
      <c r="I7" s="152"/>
      <c r="J7" s="152"/>
    </row>
    <row r="10" spans="1:10" s="74" customFormat="1">
      <c r="A10" s="73"/>
      <c r="B10" s="45"/>
      <c r="C10" s="45"/>
      <c r="D10" s="162" t="s">
        <v>326</v>
      </c>
      <c r="E10" s="162"/>
      <c r="F10" s="162"/>
      <c r="G10" s="162"/>
      <c r="H10" s="162"/>
      <c r="I10" s="162"/>
      <c r="J10" s="162"/>
    </row>
    <row r="11" spans="1:10" s="74" customFormat="1">
      <c r="A11" s="73"/>
      <c r="B11" s="45"/>
      <c r="C11" s="45"/>
      <c r="D11" s="162" t="s">
        <v>36</v>
      </c>
      <c r="E11" s="162"/>
      <c r="F11" s="162"/>
      <c r="G11" s="162"/>
      <c r="H11" s="162"/>
      <c r="I11" s="162"/>
      <c r="J11" s="162"/>
    </row>
    <row r="12" spans="1:10" s="74" customFormat="1">
      <c r="A12" s="73"/>
      <c r="B12" s="45"/>
      <c r="C12" s="45"/>
      <c r="D12" s="162" t="s">
        <v>38</v>
      </c>
      <c r="E12" s="162"/>
      <c r="F12" s="162"/>
      <c r="G12" s="162"/>
      <c r="H12" s="162"/>
      <c r="I12" s="162"/>
      <c r="J12" s="162"/>
    </row>
    <row r="13" spans="1:10" s="74" customFormat="1">
      <c r="A13" s="73"/>
      <c r="B13" s="45"/>
      <c r="C13" s="45"/>
      <c r="D13" s="162" t="s">
        <v>39</v>
      </c>
      <c r="E13" s="162"/>
      <c r="F13" s="162"/>
      <c r="G13" s="162"/>
      <c r="H13" s="162"/>
      <c r="I13" s="162"/>
      <c r="J13" s="162"/>
    </row>
    <row r="14" spans="1:10" s="74" customFormat="1">
      <c r="A14" s="73"/>
      <c r="B14" s="45"/>
      <c r="C14" s="45"/>
      <c r="D14" s="162" t="s">
        <v>438</v>
      </c>
      <c r="E14" s="162"/>
      <c r="F14" s="162"/>
      <c r="G14" s="162"/>
      <c r="H14" s="162"/>
      <c r="I14" s="162"/>
      <c r="J14" s="162"/>
    </row>
    <row r="15" spans="1:10" s="74" customFormat="1">
      <c r="A15" s="73"/>
      <c r="B15" s="45"/>
      <c r="C15" s="45"/>
      <c r="D15" s="162" t="s">
        <v>459</v>
      </c>
      <c r="E15" s="162"/>
      <c r="F15" s="162"/>
      <c r="G15" s="162"/>
      <c r="H15" s="162"/>
      <c r="I15" s="162"/>
      <c r="J15" s="162"/>
    </row>
    <row r="16" spans="1:10">
      <c r="A16" s="34"/>
      <c r="B16" s="35"/>
      <c r="C16" s="35"/>
      <c r="D16" s="35"/>
      <c r="E16" s="35"/>
      <c r="F16" s="35"/>
      <c r="G16" s="35"/>
      <c r="H16" s="35"/>
      <c r="I16" s="35"/>
      <c r="J16" s="37"/>
    </row>
    <row r="17" spans="1:10" ht="35.25" customHeight="1">
      <c r="A17" s="169" t="s">
        <v>444</v>
      </c>
      <c r="B17" s="169"/>
      <c r="C17" s="169"/>
      <c r="D17" s="169"/>
      <c r="E17" s="169"/>
      <c r="F17" s="169"/>
      <c r="G17" s="169"/>
      <c r="H17" s="169"/>
      <c r="I17" s="169"/>
      <c r="J17" s="169"/>
    </row>
    <row r="18" spans="1:10" ht="17.55">
      <c r="A18" s="75"/>
      <c r="B18" s="76"/>
      <c r="C18" s="76"/>
      <c r="D18" s="76"/>
      <c r="E18" s="76"/>
      <c r="F18" s="76"/>
      <c r="G18" s="76"/>
      <c r="H18" s="76"/>
      <c r="I18" s="76"/>
      <c r="J18" s="77"/>
    </row>
    <row r="19" spans="1:10">
      <c r="A19" s="174" t="s">
        <v>35</v>
      </c>
      <c r="B19" s="174"/>
      <c r="C19" s="174"/>
      <c r="D19" s="174"/>
      <c r="E19" s="174"/>
      <c r="F19" s="174"/>
      <c r="G19" s="174"/>
      <c r="H19" s="174"/>
      <c r="I19" s="174"/>
      <c r="J19" s="174"/>
    </row>
    <row r="20" spans="1:10" ht="93.95">
      <c r="A20" s="41" t="s">
        <v>70</v>
      </c>
      <c r="B20" s="41" t="s">
        <v>327</v>
      </c>
      <c r="C20" s="41" t="s">
        <v>328</v>
      </c>
      <c r="D20" s="41" t="s">
        <v>329</v>
      </c>
      <c r="E20" s="171" t="s">
        <v>73</v>
      </c>
      <c r="F20" s="172"/>
      <c r="G20" s="172"/>
      <c r="H20" s="173"/>
      <c r="I20" s="41" t="s">
        <v>330</v>
      </c>
      <c r="J20" s="41" t="s">
        <v>402</v>
      </c>
    </row>
    <row r="21" spans="1:10">
      <c r="A21" s="79" t="s">
        <v>331</v>
      </c>
      <c r="B21" s="80">
        <v>871</v>
      </c>
      <c r="C21" s="81" t="s">
        <v>332</v>
      </c>
      <c r="D21" s="81" t="s">
        <v>332</v>
      </c>
      <c r="E21" s="82" t="s">
        <v>332</v>
      </c>
      <c r="F21" s="83" t="s">
        <v>332</v>
      </c>
      <c r="G21" s="84" t="s">
        <v>332</v>
      </c>
      <c r="H21" s="85" t="s">
        <v>332</v>
      </c>
      <c r="I21" s="83"/>
      <c r="J21" s="129">
        <f>J22+J129+J136+J163+J188+J259+J265+J277+J305+J315</f>
        <v>225352854.37999997</v>
      </c>
    </row>
    <row r="22" spans="1:10">
      <c r="A22" s="51" t="s">
        <v>75</v>
      </c>
      <c r="B22" s="86">
        <v>871</v>
      </c>
      <c r="C22" s="52">
        <v>1</v>
      </c>
      <c r="D22" s="81"/>
      <c r="E22" s="82"/>
      <c r="F22" s="83"/>
      <c r="G22" s="84"/>
      <c r="H22" s="85"/>
      <c r="I22" s="83"/>
      <c r="J22" s="125">
        <f>J23+J50+J55+J60</f>
        <v>33108581.98</v>
      </c>
    </row>
    <row r="23" spans="1:10" ht="47">
      <c r="A23" s="60" t="s">
        <v>93</v>
      </c>
      <c r="B23" s="87">
        <v>871</v>
      </c>
      <c r="C23" s="58" t="s">
        <v>76</v>
      </c>
      <c r="D23" s="59" t="s">
        <v>94</v>
      </c>
      <c r="E23" s="58" t="s">
        <v>141</v>
      </c>
      <c r="F23" s="59"/>
      <c r="G23" s="58"/>
      <c r="H23" s="58"/>
      <c r="I23" s="59" t="s">
        <v>142</v>
      </c>
      <c r="J23" s="127">
        <f>J24+J37</f>
        <v>18684923.030000001</v>
      </c>
    </row>
    <row r="24" spans="1:10">
      <c r="A24" s="60" t="s">
        <v>153</v>
      </c>
      <c r="B24" s="59">
        <v>871</v>
      </c>
      <c r="C24" s="58" t="s">
        <v>76</v>
      </c>
      <c r="D24" s="59" t="s">
        <v>94</v>
      </c>
      <c r="E24" s="58">
        <v>92</v>
      </c>
      <c r="F24" s="59">
        <v>0</v>
      </c>
      <c r="G24" s="58" t="s">
        <v>79</v>
      </c>
      <c r="H24" s="58" t="s">
        <v>80</v>
      </c>
      <c r="I24" s="59"/>
      <c r="J24" s="127">
        <f>J25+J28</f>
        <v>18002923.030000001</v>
      </c>
    </row>
    <row r="25" spans="1:10">
      <c r="A25" s="62" t="s">
        <v>154</v>
      </c>
      <c r="B25" s="59">
        <v>871</v>
      </c>
      <c r="C25" s="58" t="s">
        <v>76</v>
      </c>
      <c r="D25" s="59" t="s">
        <v>94</v>
      </c>
      <c r="E25" s="58">
        <v>92</v>
      </c>
      <c r="F25" s="59">
        <v>1</v>
      </c>
      <c r="G25" s="58" t="s">
        <v>79</v>
      </c>
      <c r="H25" s="58" t="s">
        <v>80</v>
      </c>
      <c r="I25" s="59"/>
      <c r="J25" s="127">
        <f>J26</f>
        <v>1852626.38</v>
      </c>
    </row>
    <row r="26" spans="1:10" ht="62.65">
      <c r="A26" s="62" t="s">
        <v>155</v>
      </c>
      <c r="B26" s="59">
        <v>871</v>
      </c>
      <c r="C26" s="58" t="s">
        <v>76</v>
      </c>
      <c r="D26" s="59" t="s">
        <v>94</v>
      </c>
      <c r="E26" s="58">
        <v>92</v>
      </c>
      <c r="F26" s="59">
        <v>1</v>
      </c>
      <c r="G26" s="58" t="s">
        <v>79</v>
      </c>
      <c r="H26" s="58" t="s">
        <v>146</v>
      </c>
      <c r="I26" s="59"/>
      <c r="J26" s="127">
        <f>J27</f>
        <v>1852626.38</v>
      </c>
    </row>
    <row r="27" spans="1:10">
      <c r="A27" s="60" t="s">
        <v>147</v>
      </c>
      <c r="B27" s="59">
        <v>871</v>
      </c>
      <c r="C27" s="58" t="s">
        <v>76</v>
      </c>
      <c r="D27" s="59" t="s">
        <v>94</v>
      </c>
      <c r="E27" s="58">
        <v>92</v>
      </c>
      <c r="F27" s="59">
        <v>1</v>
      </c>
      <c r="G27" s="58" t="s">
        <v>79</v>
      </c>
      <c r="H27" s="58" t="s">
        <v>146</v>
      </c>
      <c r="I27" s="59">
        <v>120</v>
      </c>
      <c r="J27" s="127">
        <v>1852626.38</v>
      </c>
    </row>
    <row r="28" spans="1:10">
      <c r="A28" s="61" t="s">
        <v>156</v>
      </c>
      <c r="B28" s="59">
        <v>871</v>
      </c>
      <c r="C28" s="58" t="s">
        <v>76</v>
      </c>
      <c r="D28" s="59" t="s">
        <v>94</v>
      </c>
      <c r="E28" s="58">
        <v>92</v>
      </c>
      <c r="F28" s="59">
        <v>2</v>
      </c>
      <c r="G28" s="58" t="s">
        <v>79</v>
      </c>
      <c r="H28" s="58" t="s">
        <v>80</v>
      </c>
      <c r="I28" s="59"/>
      <c r="J28" s="127">
        <f>J29+J31+J34</f>
        <v>16150296.65</v>
      </c>
    </row>
    <row r="29" spans="1:10" ht="62.65">
      <c r="A29" s="61" t="s">
        <v>155</v>
      </c>
      <c r="B29" s="59">
        <v>871</v>
      </c>
      <c r="C29" s="58" t="s">
        <v>76</v>
      </c>
      <c r="D29" s="59" t="s">
        <v>94</v>
      </c>
      <c r="E29" s="58">
        <v>92</v>
      </c>
      <c r="F29" s="59">
        <v>2</v>
      </c>
      <c r="G29" s="58" t="s">
        <v>79</v>
      </c>
      <c r="H29" s="58" t="s">
        <v>146</v>
      </c>
      <c r="I29" s="59"/>
      <c r="J29" s="127">
        <f>J30</f>
        <v>14805596.65</v>
      </c>
    </row>
    <row r="30" spans="1:10">
      <c r="A30" s="60" t="s">
        <v>147</v>
      </c>
      <c r="B30" s="59">
        <v>871</v>
      </c>
      <c r="C30" s="58" t="s">
        <v>76</v>
      </c>
      <c r="D30" s="59" t="s">
        <v>94</v>
      </c>
      <c r="E30" s="58">
        <v>92</v>
      </c>
      <c r="F30" s="59">
        <v>2</v>
      </c>
      <c r="G30" s="58" t="s">
        <v>79</v>
      </c>
      <c r="H30" s="58" t="s">
        <v>146</v>
      </c>
      <c r="I30" s="59">
        <v>120</v>
      </c>
      <c r="J30" s="127">
        <f>14805596.65</f>
        <v>14805596.65</v>
      </c>
    </row>
    <row r="31" spans="1:10" ht="47">
      <c r="A31" s="61" t="s">
        <v>157</v>
      </c>
      <c r="B31" s="59">
        <v>871</v>
      </c>
      <c r="C31" s="58" t="s">
        <v>76</v>
      </c>
      <c r="D31" s="59" t="s">
        <v>94</v>
      </c>
      <c r="E31" s="58">
        <v>92</v>
      </c>
      <c r="F31" s="59">
        <v>2</v>
      </c>
      <c r="G31" s="58" t="s">
        <v>79</v>
      </c>
      <c r="H31" s="58" t="s">
        <v>149</v>
      </c>
      <c r="I31" s="59"/>
      <c r="J31" s="127">
        <f>SUM(J32:J33)</f>
        <v>1344700</v>
      </c>
    </row>
    <row r="32" spans="1:10" ht="31.3">
      <c r="A32" s="61" t="s">
        <v>86</v>
      </c>
      <c r="B32" s="59">
        <v>871</v>
      </c>
      <c r="C32" s="58" t="s">
        <v>76</v>
      </c>
      <c r="D32" s="59" t="s">
        <v>94</v>
      </c>
      <c r="E32" s="58">
        <v>92</v>
      </c>
      <c r="F32" s="59">
        <v>2</v>
      </c>
      <c r="G32" s="58" t="s">
        <v>79</v>
      </c>
      <c r="H32" s="58" t="s">
        <v>149</v>
      </c>
      <c r="I32" s="59">
        <v>240</v>
      </c>
      <c r="J32" s="127">
        <v>1330700</v>
      </c>
    </row>
    <row r="33" spans="1:10">
      <c r="A33" s="61" t="s">
        <v>88</v>
      </c>
      <c r="B33" s="59">
        <v>871</v>
      </c>
      <c r="C33" s="58" t="s">
        <v>76</v>
      </c>
      <c r="D33" s="59" t="s">
        <v>94</v>
      </c>
      <c r="E33" s="58">
        <v>92</v>
      </c>
      <c r="F33" s="59">
        <v>2</v>
      </c>
      <c r="G33" s="58" t="s">
        <v>79</v>
      </c>
      <c r="H33" s="58" t="s">
        <v>149</v>
      </c>
      <c r="I33" s="59">
        <v>850</v>
      </c>
      <c r="J33" s="127">
        <v>14000</v>
      </c>
    </row>
    <row r="34" spans="1:10" ht="47" hidden="1">
      <c r="A34" s="61" t="s">
        <v>403</v>
      </c>
      <c r="B34" s="59">
        <v>871</v>
      </c>
      <c r="C34" s="58" t="s">
        <v>76</v>
      </c>
      <c r="D34" s="59" t="s">
        <v>94</v>
      </c>
      <c r="E34" s="58">
        <v>92</v>
      </c>
      <c r="F34" s="59">
        <v>2</v>
      </c>
      <c r="G34" s="58" t="s">
        <v>79</v>
      </c>
      <c r="H34" s="58" t="s">
        <v>404</v>
      </c>
      <c r="I34" s="59"/>
      <c r="J34" s="127">
        <f>SUM(J35:J36)</f>
        <v>0</v>
      </c>
    </row>
    <row r="35" spans="1:10" hidden="1">
      <c r="A35" s="60" t="s">
        <v>147</v>
      </c>
      <c r="B35" s="59">
        <v>871</v>
      </c>
      <c r="C35" s="58" t="s">
        <v>76</v>
      </c>
      <c r="D35" s="59" t="s">
        <v>94</v>
      </c>
      <c r="E35" s="58">
        <v>92</v>
      </c>
      <c r="F35" s="59">
        <v>2</v>
      </c>
      <c r="G35" s="58" t="s">
        <v>79</v>
      </c>
      <c r="H35" s="58" t="s">
        <v>404</v>
      </c>
      <c r="I35" s="59">
        <v>120</v>
      </c>
      <c r="J35" s="127"/>
    </row>
    <row r="36" spans="1:10" ht="31.3" hidden="1">
      <c r="A36" s="61" t="s">
        <v>86</v>
      </c>
      <c r="B36" s="59">
        <v>871</v>
      </c>
      <c r="C36" s="58" t="s">
        <v>76</v>
      </c>
      <c r="D36" s="59" t="s">
        <v>94</v>
      </c>
      <c r="E36" s="58">
        <v>92</v>
      </c>
      <c r="F36" s="59">
        <v>2</v>
      </c>
      <c r="G36" s="58" t="s">
        <v>79</v>
      </c>
      <c r="H36" s="58" t="s">
        <v>404</v>
      </c>
      <c r="I36" s="59">
        <v>240</v>
      </c>
      <c r="J36" s="127"/>
    </row>
    <row r="37" spans="1:10">
      <c r="A37" s="61" t="s">
        <v>158</v>
      </c>
      <c r="B37" s="59">
        <v>871</v>
      </c>
      <c r="C37" s="58" t="s">
        <v>76</v>
      </c>
      <c r="D37" s="59" t="s">
        <v>94</v>
      </c>
      <c r="E37" s="58">
        <v>97</v>
      </c>
      <c r="F37" s="59">
        <v>0</v>
      </c>
      <c r="G37" s="58" t="s">
        <v>79</v>
      </c>
      <c r="H37" s="58" t="s">
        <v>80</v>
      </c>
      <c r="I37" s="59"/>
      <c r="J37" s="127">
        <f>J38</f>
        <v>682000</v>
      </c>
    </row>
    <row r="38" spans="1:10" ht="62.65">
      <c r="A38" s="61" t="s">
        <v>159</v>
      </c>
      <c r="B38" s="59">
        <v>871</v>
      </c>
      <c r="C38" s="58" t="s">
        <v>76</v>
      </c>
      <c r="D38" s="59" t="s">
        <v>94</v>
      </c>
      <c r="E38" s="58">
        <v>97</v>
      </c>
      <c r="F38" s="59">
        <v>2</v>
      </c>
      <c r="G38" s="58" t="s">
        <v>79</v>
      </c>
      <c r="H38" s="58" t="s">
        <v>80</v>
      </c>
      <c r="I38" s="59"/>
      <c r="J38" s="127">
        <f>J42+J44+J46+J48</f>
        <v>682000</v>
      </c>
    </row>
    <row r="39" spans="1:10" ht="156.55000000000001">
      <c r="A39" s="61" t="s">
        <v>333</v>
      </c>
      <c r="B39" s="59"/>
      <c r="C39" s="58"/>
      <c r="D39" s="59"/>
      <c r="E39" s="58"/>
      <c r="F39" s="59"/>
      <c r="G39" s="58"/>
      <c r="H39" s="58"/>
      <c r="I39" s="59"/>
      <c r="J39" s="127"/>
    </row>
    <row r="40" spans="1:10" ht="172.2">
      <c r="A40" s="61" t="s">
        <v>334</v>
      </c>
      <c r="B40" s="59"/>
      <c r="C40" s="58"/>
      <c r="D40" s="59"/>
      <c r="E40" s="58"/>
      <c r="F40" s="59"/>
      <c r="G40" s="58"/>
      <c r="H40" s="58"/>
      <c r="I40" s="59"/>
      <c r="J40" s="127"/>
    </row>
    <row r="41" spans="1:10" ht="93.95">
      <c r="A41" s="61" t="s">
        <v>335</v>
      </c>
      <c r="B41" s="59"/>
      <c r="C41" s="58"/>
      <c r="D41" s="59"/>
      <c r="E41" s="58"/>
      <c r="F41" s="59"/>
      <c r="G41" s="58"/>
      <c r="H41" s="58"/>
      <c r="I41" s="59"/>
      <c r="J41" s="127"/>
    </row>
    <row r="42" spans="1:10" ht="47">
      <c r="A42" s="61" t="s">
        <v>336</v>
      </c>
      <c r="B42" s="58" t="s">
        <v>54</v>
      </c>
      <c r="C42" s="58" t="s">
        <v>76</v>
      </c>
      <c r="D42" s="58" t="s">
        <v>94</v>
      </c>
      <c r="E42" s="58" t="s">
        <v>161</v>
      </c>
      <c r="F42" s="59">
        <v>2</v>
      </c>
      <c r="G42" s="58" t="s">
        <v>79</v>
      </c>
      <c r="H42" s="58" t="s">
        <v>162</v>
      </c>
      <c r="I42" s="59"/>
      <c r="J42" s="127">
        <f>J43</f>
        <v>220400</v>
      </c>
    </row>
    <row r="43" spans="1:10">
      <c r="A43" s="64" t="s">
        <v>164</v>
      </c>
      <c r="B43" s="58" t="s">
        <v>54</v>
      </c>
      <c r="C43" s="58" t="s">
        <v>76</v>
      </c>
      <c r="D43" s="58" t="s">
        <v>94</v>
      </c>
      <c r="E43" s="58" t="s">
        <v>161</v>
      </c>
      <c r="F43" s="59">
        <v>2</v>
      </c>
      <c r="G43" s="58" t="s">
        <v>79</v>
      </c>
      <c r="H43" s="58" t="s">
        <v>162</v>
      </c>
      <c r="I43" s="59">
        <v>540</v>
      </c>
      <c r="J43" s="127">
        <v>220400</v>
      </c>
    </row>
    <row r="44" spans="1:10" ht="47">
      <c r="A44" s="61" t="s">
        <v>165</v>
      </c>
      <c r="B44" s="59">
        <v>871</v>
      </c>
      <c r="C44" s="58" t="s">
        <v>76</v>
      </c>
      <c r="D44" s="59" t="s">
        <v>94</v>
      </c>
      <c r="E44" s="58">
        <v>97</v>
      </c>
      <c r="F44" s="59">
        <v>2</v>
      </c>
      <c r="G44" s="58" t="s">
        <v>79</v>
      </c>
      <c r="H44" s="58" t="s">
        <v>166</v>
      </c>
      <c r="I44" s="59"/>
      <c r="J44" s="127">
        <f>J45</f>
        <v>131700</v>
      </c>
    </row>
    <row r="45" spans="1:10">
      <c r="A45" s="64" t="s">
        <v>164</v>
      </c>
      <c r="B45" s="59">
        <v>871</v>
      </c>
      <c r="C45" s="58" t="s">
        <v>76</v>
      </c>
      <c r="D45" s="59" t="s">
        <v>94</v>
      </c>
      <c r="E45" s="58">
        <v>97</v>
      </c>
      <c r="F45" s="59">
        <v>2</v>
      </c>
      <c r="G45" s="58" t="s">
        <v>79</v>
      </c>
      <c r="H45" s="58" t="s">
        <v>166</v>
      </c>
      <c r="I45" s="59">
        <v>540</v>
      </c>
      <c r="J45" s="127">
        <v>131700</v>
      </c>
    </row>
    <row r="46" spans="1:10" ht="47">
      <c r="A46" s="61" t="s">
        <v>167</v>
      </c>
      <c r="B46" s="59">
        <v>871</v>
      </c>
      <c r="C46" s="58" t="s">
        <v>76</v>
      </c>
      <c r="D46" s="59" t="s">
        <v>94</v>
      </c>
      <c r="E46" s="58">
        <v>97</v>
      </c>
      <c r="F46" s="59">
        <v>2</v>
      </c>
      <c r="G46" s="58" t="s">
        <v>79</v>
      </c>
      <c r="H46" s="58" t="s">
        <v>168</v>
      </c>
      <c r="I46" s="59"/>
      <c r="J46" s="127">
        <f>J47</f>
        <v>124300</v>
      </c>
    </row>
    <row r="47" spans="1:10">
      <c r="A47" s="64" t="s">
        <v>164</v>
      </c>
      <c r="B47" s="59">
        <v>871</v>
      </c>
      <c r="C47" s="58" t="s">
        <v>76</v>
      </c>
      <c r="D47" s="59" t="s">
        <v>94</v>
      </c>
      <c r="E47" s="58">
        <v>97</v>
      </c>
      <c r="F47" s="59">
        <v>2</v>
      </c>
      <c r="G47" s="58" t="s">
        <v>79</v>
      </c>
      <c r="H47" s="58" t="s">
        <v>168</v>
      </c>
      <c r="I47" s="59">
        <v>540</v>
      </c>
      <c r="J47" s="127">
        <v>124300</v>
      </c>
    </row>
    <row r="48" spans="1:10" ht="62.65">
      <c r="A48" s="61" t="s">
        <v>169</v>
      </c>
      <c r="B48" s="59">
        <v>871</v>
      </c>
      <c r="C48" s="58" t="s">
        <v>76</v>
      </c>
      <c r="D48" s="59" t="s">
        <v>94</v>
      </c>
      <c r="E48" s="58">
        <v>97</v>
      </c>
      <c r="F48" s="59">
        <v>2</v>
      </c>
      <c r="G48" s="58" t="s">
        <v>79</v>
      </c>
      <c r="H48" s="58" t="s">
        <v>170</v>
      </c>
      <c r="I48" s="59"/>
      <c r="J48" s="127">
        <f>J49</f>
        <v>205600</v>
      </c>
    </row>
    <row r="49" spans="1:10">
      <c r="A49" s="64" t="s">
        <v>164</v>
      </c>
      <c r="B49" s="59">
        <v>871</v>
      </c>
      <c r="C49" s="58" t="s">
        <v>76</v>
      </c>
      <c r="D49" s="59" t="s">
        <v>94</v>
      </c>
      <c r="E49" s="58">
        <v>97</v>
      </c>
      <c r="F49" s="59">
        <v>2</v>
      </c>
      <c r="G49" s="58" t="s">
        <v>79</v>
      </c>
      <c r="H49" s="58" t="s">
        <v>170</v>
      </c>
      <c r="I49" s="59">
        <v>540</v>
      </c>
      <c r="J49" s="127">
        <v>205600</v>
      </c>
    </row>
    <row r="50" spans="1:10" ht="31.3">
      <c r="A50" s="61" t="s">
        <v>96</v>
      </c>
      <c r="B50" s="58">
        <v>871</v>
      </c>
      <c r="C50" s="58" t="s">
        <v>76</v>
      </c>
      <c r="D50" s="58" t="s">
        <v>97</v>
      </c>
      <c r="E50" s="58"/>
      <c r="F50" s="58"/>
      <c r="G50" s="58"/>
      <c r="H50" s="58"/>
      <c r="I50" s="58"/>
      <c r="J50" s="127">
        <f>J51</f>
        <v>557000</v>
      </c>
    </row>
    <row r="51" spans="1:10">
      <c r="A51" s="61" t="s">
        <v>164</v>
      </c>
      <c r="B51" s="58" t="s">
        <v>54</v>
      </c>
      <c r="C51" s="58" t="s">
        <v>76</v>
      </c>
      <c r="D51" s="58" t="s">
        <v>97</v>
      </c>
      <c r="E51" s="58" t="s">
        <v>161</v>
      </c>
      <c r="F51" s="58" t="s">
        <v>78</v>
      </c>
      <c r="G51" s="58" t="s">
        <v>79</v>
      </c>
      <c r="H51" s="58" t="s">
        <v>80</v>
      </c>
      <c r="I51" s="58"/>
      <c r="J51" s="127">
        <f>J52</f>
        <v>557000</v>
      </c>
    </row>
    <row r="52" spans="1:10" ht="62.65">
      <c r="A52" s="61" t="s">
        <v>159</v>
      </c>
      <c r="B52" s="58" t="s">
        <v>54</v>
      </c>
      <c r="C52" s="58" t="s">
        <v>76</v>
      </c>
      <c r="D52" s="58" t="s">
        <v>97</v>
      </c>
      <c r="E52" s="58" t="s">
        <v>161</v>
      </c>
      <c r="F52" s="58" t="s">
        <v>84</v>
      </c>
      <c r="G52" s="58" t="s">
        <v>79</v>
      </c>
      <c r="H52" s="58" t="s">
        <v>80</v>
      </c>
      <c r="I52" s="58"/>
      <c r="J52" s="127">
        <f>J53</f>
        <v>557000</v>
      </c>
    </row>
    <row r="53" spans="1:10" ht="31.3">
      <c r="A53" s="61" t="s">
        <v>171</v>
      </c>
      <c r="B53" s="59">
        <v>871</v>
      </c>
      <c r="C53" s="58" t="s">
        <v>76</v>
      </c>
      <c r="D53" s="58" t="s">
        <v>97</v>
      </c>
      <c r="E53" s="58">
        <v>97</v>
      </c>
      <c r="F53" s="59">
        <v>2</v>
      </c>
      <c r="G53" s="58" t="s">
        <v>79</v>
      </c>
      <c r="H53" s="58" t="s">
        <v>172</v>
      </c>
      <c r="I53" s="59"/>
      <c r="J53" s="127">
        <f>J54</f>
        <v>557000</v>
      </c>
    </row>
    <row r="54" spans="1:10">
      <c r="A54" s="64" t="s">
        <v>164</v>
      </c>
      <c r="B54" s="59">
        <v>871</v>
      </c>
      <c r="C54" s="58" t="s">
        <v>76</v>
      </c>
      <c r="D54" s="58" t="s">
        <v>97</v>
      </c>
      <c r="E54" s="58">
        <v>97</v>
      </c>
      <c r="F54" s="59">
        <v>2</v>
      </c>
      <c r="G54" s="58" t="s">
        <v>79</v>
      </c>
      <c r="H54" s="58" t="s">
        <v>172</v>
      </c>
      <c r="I54" s="59">
        <v>540</v>
      </c>
      <c r="J54" s="127">
        <v>557000</v>
      </c>
    </row>
    <row r="55" spans="1:10">
      <c r="A55" s="60" t="s">
        <v>102</v>
      </c>
      <c r="B55" s="59">
        <v>871</v>
      </c>
      <c r="C55" s="58" t="s">
        <v>76</v>
      </c>
      <c r="D55" s="59">
        <v>11</v>
      </c>
      <c r="E55" s="58"/>
      <c r="F55" s="59"/>
      <c r="G55" s="58"/>
      <c r="H55" s="58"/>
      <c r="I55" s="59" t="s">
        <v>142</v>
      </c>
      <c r="J55" s="126">
        <f>J56</f>
        <v>200000</v>
      </c>
    </row>
    <row r="56" spans="1:10">
      <c r="A56" s="60" t="s">
        <v>102</v>
      </c>
      <c r="B56" s="59">
        <v>871</v>
      </c>
      <c r="C56" s="58" t="s">
        <v>76</v>
      </c>
      <c r="D56" s="59">
        <v>11</v>
      </c>
      <c r="E56" s="58">
        <v>94</v>
      </c>
      <c r="F56" s="59">
        <v>0</v>
      </c>
      <c r="G56" s="58" t="s">
        <v>79</v>
      </c>
      <c r="H56" s="58" t="s">
        <v>80</v>
      </c>
      <c r="I56" s="59"/>
      <c r="J56" s="126">
        <f>J57</f>
        <v>200000</v>
      </c>
    </row>
    <row r="57" spans="1:10">
      <c r="A57" s="60" t="s">
        <v>173</v>
      </c>
      <c r="B57" s="59">
        <v>871</v>
      </c>
      <c r="C57" s="58" t="s">
        <v>76</v>
      </c>
      <c r="D57" s="59">
        <v>11</v>
      </c>
      <c r="E57" s="58">
        <v>94</v>
      </c>
      <c r="F57" s="59">
        <v>1</v>
      </c>
      <c r="G57" s="58" t="s">
        <v>79</v>
      </c>
      <c r="H57" s="58" t="s">
        <v>80</v>
      </c>
      <c r="I57" s="59" t="s">
        <v>142</v>
      </c>
      <c r="J57" s="126">
        <f>J58</f>
        <v>200000</v>
      </c>
    </row>
    <row r="58" spans="1:10">
      <c r="A58" s="60" t="s">
        <v>173</v>
      </c>
      <c r="B58" s="59">
        <v>871</v>
      </c>
      <c r="C58" s="58" t="s">
        <v>76</v>
      </c>
      <c r="D58" s="59">
        <v>11</v>
      </c>
      <c r="E58" s="58">
        <v>94</v>
      </c>
      <c r="F58" s="59">
        <v>1</v>
      </c>
      <c r="G58" s="58" t="s">
        <v>79</v>
      </c>
      <c r="H58" s="58" t="s">
        <v>174</v>
      </c>
      <c r="I58" s="59"/>
      <c r="J58" s="126">
        <f>J59</f>
        <v>200000</v>
      </c>
    </row>
    <row r="59" spans="1:10">
      <c r="A59" s="60" t="s">
        <v>104</v>
      </c>
      <c r="B59" s="59">
        <v>871</v>
      </c>
      <c r="C59" s="58" t="s">
        <v>76</v>
      </c>
      <c r="D59" s="59">
        <v>11</v>
      </c>
      <c r="E59" s="58">
        <v>94</v>
      </c>
      <c r="F59" s="59">
        <v>1</v>
      </c>
      <c r="G59" s="58" t="s">
        <v>79</v>
      </c>
      <c r="H59" s="58" t="s">
        <v>174</v>
      </c>
      <c r="I59" s="58" t="s">
        <v>105</v>
      </c>
      <c r="J59" s="126">
        <v>200000</v>
      </c>
    </row>
    <row r="60" spans="1:10">
      <c r="A60" s="60" t="s">
        <v>107</v>
      </c>
      <c r="B60" s="59">
        <v>871</v>
      </c>
      <c r="C60" s="58" t="s">
        <v>76</v>
      </c>
      <c r="D60" s="59">
        <v>13</v>
      </c>
      <c r="E60" s="58"/>
      <c r="F60" s="59"/>
      <c r="G60" s="58"/>
      <c r="H60" s="58"/>
      <c r="I60" s="59"/>
      <c r="J60" s="127">
        <f>J61+J74+J94+J100+J104+J111+J115+J121</f>
        <v>13666658.949999999</v>
      </c>
    </row>
    <row r="61" spans="1:10" ht="47">
      <c r="A61" s="60" t="s">
        <v>175</v>
      </c>
      <c r="B61" s="59">
        <v>871</v>
      </c>
      <c r="C61" s="58" t="s">
        <v>76</v>
      </c>
      <c r="D61" s="59">
        <v>13</v>
      </c>
      <c r="E61" s="58" t="s">
        <v>76</v>
      </c>
      <c r="F61" s="59">
        <v>0</v>
      </c>
      <c r="G61" s="58" t="s">
        <v>79</v>
      </c>
      <c r="H61" s="58" t="s">
        <v>80</v>
      </c>
      <c r="I61" s="59"/>
      <c r="J61" s="127">
        <f>J62+J71</f>
        <v>10772745.33</v>
      </c>
    </row>
    <row r="62" spans="1:10">
      <c r="A62" s="60" t="s">
        <v>176</v>
      </c>
      <c r="B62" s="59">
        <v>871</v>
      </c>
      <c r="C62" s="58" t="s">
        <v>76</v>
      </c>
      <c r="D62" s="59">
        <v>13</v>
      </c>
      <c r="E62" s="58" t="s">
        <v>76</v>
      </c>
      <c r="F62" s="59">
        <v>1</v>
      </c>
      <c r="G62" s="58" t="s">
        <v>79</v>
      </c>
      <c r="H62" s="58" t="s">
        <v>80</v>
      </c>
      <c r="I62" s="59"/>
      <c r="J62" s="127">
        <f>J63+J65+J67+J69</f>
        <v>10395745.33</v>
      </c>
    </row>
    <row r="63" spans="1:10" hidden="1">
      <c r="A63" s="61" t="s">
        <v>405</v>
      </c>
      <c r="B63" s="59">
        <v>871</v>
      </c>
      <c r="C63" s="58" t="s">
        <v>76</v>
      </c>
      <c r="D63" s="59">
        <v>13</v>
      </c>
      <c r="E63" s="58" t="s">
        <v>76</v>
      </c>
      <c r="F63" s="59">
        <v>1</v>
      </c>
      <c r="G63" s="58" t="s">
        <v>79</v>
      </c>
      <c r="H63" s="58" t="s">
        <v>406</v>
      </c>
      <c r="I63" s="59"/>
      <c r="J63" s="127">
        <f>J64</f>
        <v>0</v>
      </c>
    </row>
    <row r="64" spans="1:10" ht="31.3" hidden="1">
      <c r="A64" s="61" t="s">
        <v>86</v>
      </c>
      <c r="B64" s="59">
        <v>871</v>
      </c>
      <c r="C64" s="58" t="s">
        <v>76</v>
      </c>
      <c r="D64" s="59">
        <v>13</v>
      </c>
      <c r="E64" s="58" t="s">
        <v>76</v>
      </c>
      <c r="F64" s="59">
        <v>1</v>
      </c>
      <c r="G64" s="58" t="s">
        <v>79</v>
      </c>
      <c r="H64" s="58" t="s">
        <v>406</v>
      </c>
      <c r="I64" s="59">
        <v>240</v>
      </c>
      <c r="J64" s="127">
        <v>0</v>
      </c>
    </row>
    <row r="65" spans="1:10">
      <c r="A65" s="61" t="s">
        <v>177</v>
      </c>
      <c r="B65" s="59">
        <v>871</v>
      </c>
      <c r="C65" s="58" t="s">
        <v>76</v>
      </c>
      <c r="D65" s="59">
        <v>13</v>
      </c>
      <c r="E65" s="58" t="s">
        <v>76</v>
      </c>
      <c r="F65" s="59">
        <v>1</v>
      </c>
      <c r="G65" s="58" t="s">
        <v>79</v>
      </c>
      <c r="H65" s="58" t="s">
        <v>178</v>
      </c>
      <c r="I65" s="59"/>
      <c r="J65" s="127">
        <f>J66</f>
        <v>7348372.7599999998</v>
      </c>
    </row>
    <row r="66" spans="1:10" ht="31.3">
      <c r="A66" s="61" t="s">
        <v>86</v>
      </c>
      <c r="B66" s="59">
        <v>871</v>
      </c>
      <c r="C66" s="58" t="s">
        <v>76</v>
      </c>
      <c r="D66" s="59">
        <v>13</v>
      </c>
      <c r="E66" s="58" t="s">
        <v>76</v>
      </c>
      <c r="F66" s="59">
        <v>1</v>
      </c>
      <c r="G66" s="58" t="s">
        <v>79</v>
      </c>
      <c r="H66" s="58" t="s">
        <v>178</v>
      </c>
      <c r="I66" s="59">
        <v>240</v>
      </c>
      <c r="J66" s="127">
        <f>5598372.76+800000+450000+500000</f>
        <v>7348372.7599999998</v>
      </c>
    </row>
    <row r="67" spans="1:10">
      <c r="A67" s="61" t="s">
        <v>179</v>
      </c>
      <c r="B67" s="59">
        <v>871</v>
      </c>
      <c r="C67" s="58" t="s">
        <v>76</v>
      </c>
      <c r="D67" s="59">
        <v>13</v>
      </c>
      <c r="E67" s="58" t="s">
        <v>76</v>
      </c>
      <c r="F67" s="59">
        <v>1</v>
      </c>
      <c r="G67" s="58" t="s">
        <v>79</v>
      </c>
      <c r="H67" s="58" t="s">
        <v>180</v>
      </c>
      <c r="I67" s="59"/>
      <c r="J67" s="127">
        <f>J68</f>
        <v>2800000</v>
      </c>
    </row>
    <row r="68" spans="1:10" ht="31.3">
      <c r="A68" s="61" t="s">
        <v>86</v>
      </c>
      <c r="B68" s="59">
        <v>871</v>
      </c>
      <c r="C68" s="58" t="s">
        <v>76</v>
      </c>
      <c r="D68" s="59">
        <v>13</v>
      </c>
      <c r="E68" s="58" t="s">
        <v>76</v>
      </c>
      <c r="F68" s="59">
        <v>1</v>
      </c>
      <c r="G68" s="58" t="s">
        <v>79</v>
      </c>
      <c r="H68" s="58" t="s">
        <v>180</v>
      </c>
      <c r="I68" s="59">
        <v>240</v>
      </c>
      <c r="J68" s="127">
        <f>2500000+300000</f>
        <v>2800000</v>
      </c>
    </row>
    <row r="69" spans="1:10">
      <c r="A69" s="61" t="s">
        <v>181</v>
      </c>
      <c r="B69" s="59">
        <v>871</v>
      </c>
      <c r="C69" s="58" t="s">
        <v>76</v>
      </c>
      <c r="D69" s="59">
        <v>13</v>
      </c>
      <c r="E69" s="58" t="s">
        <v>76</v>
      </c>
      <c r="F69" s="59">
        <v>1</v>
      </c>
      <c r="G69" s="58" t="s">
        <v>79</v>
      </c>
      <c r="H69" s="58" t="s">
        <v>182</v>
      </c>
      <c r="I69" s="59"/>
      <c r="J69" s="127">
        <f>J70</f>
        <v>247372.57</v>
      </c>
    </row>
    <row r="70" spans="1:10" ht="31.3">
      <c r="A70" s="61" t="s">
        <v>86</v>
      </c>
      <c r="B70" s="59">
        <v>871</v>
      </c>
      <c r="C70" s="58" t="s">
        <v>76</v>
      </c>
      <c r="D70" s="59">
        <v>13</v>
      </c>
      <c r="E70" s="58" t="s">
        <v>76</v>
      </c>
      <c r="F70" s="59">
        <v>1</v>
      </c>
      <c r="G70" s="58" t="s">
        <v>79</v>
      </c>
      <c r="H70" s="58" t="s">
        <v>182</v>
      </c>
      <c r="I70" s="59">
        <v>240</v>
      </c>
      <c r="J70" s="127">
        <v>247372.57</v>
      </c>
    </row>
    <row r="71" spans="1:10" ht="31.3">
      <c r="A71" s="61" t="s">
        <v>183</v>
      </c>
      <c r="B71" s="59">
        <v>871</v>
      </c>
      <c r="C71" s="58" t="s">
        <v>76</v>
      </c>
      <c r="D71" s="59">
        <v>13</v>
      </c>
      <c r="E71" s="58" t="s">
        <v>76</v>
      </c>
      <c r="F71" s="59">
        <v>2</v>
      </c>
      <c r="G71" s="58" t="s">
        <v>79</v>
      </c>
      <c r="H71" s="58" t="s">
        <v>80</v>
      </c>
      <c r="I71" s="59"/>
      <c r="J71" s="127">
        <f>J72</f>
        <v>377000</v>
      </c>
    </row>
    <row r="72" spans="1:10" ht="31.3">
      <c r="A72" s="61" t="s">
        <v>184</v>
      </c>
      <c r="B72" s="59">
        <v>871</v>
      </c>
      <c r="C72" s="58" t="s">
        <v>76</v>
      </c>
      <c r="D72" s="59">
        <v>13</v>
      </c>
      <c r="E72" s="58" t="s">
        <v>76</v>
      </c>
      <c r="F72" s="59">
        <v>2</v>
      </c>
      <c r="G72" s="58" t="s">
        <v>79</v>
      </c>
      <c r="H72" s="58" t="s">
        <v>185</v>
      </c>
      <c r="I72" s="59"/>
      <c r="J72" s="127">
        <f>J73</f>
        <v>377000</v>
      </c>
    </row>
    <row r="73" spans="1:10" ht="31.3">
      <c r="A73" s="61" t="s">
        <v>86</v>
      </c>
      <c r="B73" s="59">
        <v>871</v>
      </c>
      <c r="C73" s="58" t="s">
        <v>76</v>
      </c>
      <c r="D73" s="59">
        <v>13</v>
      </c>
      <c r="E73" s="58" t="s">
        <v>76</v>
      </c>
      <c r="F73" s="59">
        <v>2</v>
      </c>
      <c r="G73" s="58" t="s">
        <v>79</v>
      </c>
      <c r="H73" s="58" t="s">
        <v>185</v>
      </c>
      <c r="I73" s="59">
        <v>240</v>
      </c>
      <c r="J73" s="127">
        <f>317000+60000</f>
        <v>377000</v>
      </c>
    </row>
    <row r="74" spans="1:10" ht="47">
      <c r="A74" s="60" t="s">
        <v>186</v>
      </c>
      <c r="B74" s="59">
        <v>871</v>
      </c>
      <c r="C74" s="58" t="s">
        <v>76</v>
      </c>
      <c r="D74" s="59">
        <v>13</v>
      </c>
      <c r="E74" s="58" t="s">
        <v>98</v>
      </c>
      <c r="F74" s="59">
        <v>0</v>
      </c>
      <c r="G74" s="58" t="s">
        <v>79</v>
      </c>
      <c r="H74" s="58" t="s">
        <v>80</v>
      </c>
      <c r="I74" s="59"/>
      <c r="J74" s="127">
        <f>J75</f>
        <v>1470752</v>
      </c>
    </row>
    <row r="75" spans="1:10" ht="31.3">
      <c r="A75" s="60" t="s">
        <v>187</v>
      </c>
      <c r="B75" s="59">
        <v>871</v>
      </c>
      <c r="C75" s="58" t="s">
        <v>76</v>
      </c>
      <c r="D75" s="59">
        <v>13</v>
      </c>
      <c r="E75" s="58" t="s">
        <v>98</v>
      </c>
      <c r="F75" s="59">
        <v>1</v>
      </c>
      <c r="G75" s="58" t="s">
        <v>79</v>
      </c>
      <c r="H75" s="58" t="s">
        <v>80</v>
      </c>
      <c r="I75" s="59"/>
      <c r="J75" s="127">
        <f>J76+J79+J82+J85+J88+J91</f>
        <v>1470752</v>
      </c>
    </row>
    <row r="76" spans="1:10">
      <c r="A76" s="60" t="s">
        <v>188</v>
      </c>
      <c r="B76" s="59">
        <v>871</v>
      </c>
      <c r="C76" s="58" t="s">
        <v>76</v>
      </c>
      <c r="D76" s="59">
        <v>13</v>
      </c>
      <c r="E76" s="58" t="s">
        <v>98</v>
      </c>
      <c r="F76" s="59">
        <v>1</v>
      </c>
      <c r="G76" s="58" t="s">
        <v>76</v>
      </c>
      <c r="H76" s="58" t="s">
        <v>80</v>
      </c>
      <c r="I76" s="59"/>
      <c r="J76" s="127">
        <f>J77</f>
        <v>317000</v>
      </c>
    </row>
    <row r="77" spans="1:10" ht="31.3">
      <c r="A77" s="61" t="s">
        <v>189</v>
      </c>
      <c r="B77" s="59">
        <v>871</v>
      </c>
      <c r="C77" s="58" t="s">
        <v>76</v>
      </c>
      <c r="D77" s="58" t="s">
        <v>108</v>
      </c>
      <c r="E77" s="58" t="s">
        <v>98</v>
      </c>
      <c r="F77" s="58" t="s">
        <v>81</v>
      </c>
      <c r="G77" s="58" t="s">
        <v>76</v>
      </c>
      <c r="H77" s="58" t="s">
        <v>190</v>
      </c>
      <c r="I77" s="58"/>
      <c r="J77" s="127">
        <f>J78</f>
        <v>317000</v>
      </c>
    </row>
    <row r="78" spans="1:10" ht="31.3">
      <c r="A78" s="61" t="s">
        <v>86</v>
      </c>
      <c r="B78" s="59">
        <v>871</v>
      </c>
      <c r="C78" s="58" t="s">
        <v>76</v>
      </c>
      <c r="D78" s="58" t="s">
        <v>108</v>
      </c>
      <c r="E78" s="58" t="s">
        <v>98</v>
      </c>
      <c r="F78" s="58" t="s">
        <v>81</v>
      </c>
      <c r="G78" s="58" t="s">
        <v>76</v>
      </c>
      <c r="H78" s="58" t="s">
        <v>190</v>
      </c>
      <c r="I78" s="58" t="s">
        <v>87</v>
      </c>
      <c r="J78" s="127">
        <v>317000</v>
      </c>
    </row>
    <row r="79" spans="1:10" ht="31.3">
      <c r="A79" s="60" t="s">
        <v>191</v>
      </c>
      <c r="B79" s="59">
        <v>871</v>
      </c>
      <c r="C79" s="58" t="s">
        <v>76</v>
      </c>
      <c r="D79" s="59">
        <v>13</v>
      </c>
      <c r="E79" s="58" t="s">
        <v>98</v>
      </c>
      <c r="F79" s="59">
        <v>1</v>
      </c>
      <c r="G79" s="58" t="s">
        <v>77</v>
      </c>
      <c r="H79" s="58" t="s">
        <v>80</v>
      </c>
      <c r="I79" s="59"/>
      <c r="J79" s="127">
        <f>J80</f>
        <v>40000</v>
      </c>
    </row>
    <row r="80" spans="1:10" ht="31.3">
      <c r="A80" s="61" t="s">
        <v>189</v>
      </c>
      <c r="B80" s="59">
        <v>871</v>
      </c>
      <c r="C80" s="58" t="s">
        <v>76</v>
      </c>
      <c r="D80" s="58" t="s">
        <v>108</v>
      </c>
      <c r="E80" s="58" t="s">
        <v>98</v>
      </c>
      <c r="F80" s="58" t="s">
        <v>81</v>
      </c>
      <c r="G80" s="58" t="s">
        <v>77</v>
      </c>
      <c r="H80" s="58" t="s">
        <v>190</v>
      </c>
      <c r="I80" s="58"/>
      <c r="J80" s="127">
        <f>J81</f>
        <v>40000</v>
      </c>
    </row>
    <row r="81" spans="1:10" ht="31.3">
      <c r="A81" s="61" t="s">
        <v>86</v>
      </c>
      <c r="B81" s="59">
        <v>871</v>
      </c>
      <c r="C81" s="58" t="s">
        <v>76</v>
      </c>
      <c r="D81" s="58" t="s">
        <v>108</v>
      </c>
      <c r="E81" s="58" t="s">
        <v>98</v>
      </c>
      <c r="F81" s="58" t="s">
        <v>81</v>
      </c>
      <c r="G81" s="58" t="s">
        <v>77</v>
      </c>
      <c r="H81" s="58" t="s">
        <v>190</v>
      </c>
      <c r="I81" s="58" t="s">
        <v>87</v>
      </c>
      <c r="J81" s="127">
        <v>40000</v>
      </c>
    </row>
    <row r="82" spans="1:10">
      <c r="A82" s="60" t="s">
        <v>192</v>
      </c>
      <c r="B82" s="59">
        <v>871</v>
      </c>
      <c r="C82" s="58" t="s">
        <v>76</v>
      </c>
      <c r="D82" s="59">
        <v>13</v>
      </c>
      <c r="E82" s="58" t="s">
        <v>98</v>
      </c>
      <c r="F82" s="59">
        <v>1</v>
      </c>
      <c r="G82" s="58" t="s">
        <v>83</v>
      </c>
      <c r="H82" s="58" t="s">
        <v>80</v>
      </c>
      <c r="I82" s="59"/>
      <c r="J82" s="127">
        <f>J83</f>
        <v>1029552</v>
      </c>
    </row>
    <row r="83" spans="1:10" ht="31.3">
      <c r="A83" s="61" t="s">
        <v>189</v>
      </c>
      <c r="B83" s="59">
        <v>871</v>
      </c>
      <c r="C83" s="58" t="s">
        <v>76</v>
      </c>
      <c r="D83" s="58" t="s">
        <v>108</v>
      </c>
      <c r="E83" s="58" t="s">
        <v>98</v>
      </c>
      <c r="F83" s="58" t="s">
        <v>81</v>
      </c>
      <c r="G83" s="58" t="s">
        <v>83</v>
      </c>
      <c r="H83" s="58" t="s">
        <v>190</v>
      </c>
      <c r="I83" s="58"/>
      <c r="J83" s="127">
        <f>J84</f>
        <v>1029552</v>
      </c>
    </row>
    <row r="84" spans="1:10" ht="31.3">
      <c r="A84" s="61" t="s">
        <v>86</v>
      </c>
      <c r="B84" s="59">
        <v>871</v>
      </c>
      <c r="C84" s="58" t="s">
        <v>76</v>
      </c>
      <c r="D84" s="58" t="s">
        <v>108</v>
      </c>
      <c r="E84" s="58" t="s">
        <v>98</v>
      </c>
      <c r="F84" s="58" t="s">
        <v>81</v>
      </c>
      <c r="G84" s="58" t="s">
        <v>83</v>
      </c>
      <c r="H84" s="58" t="s">
        <v>190</v>
      </c>
      <c r="I84" s="58" t="s">
        <v>87</v>
      </c>
      <c r="J84" s="127">
        <v>1029552</v>
      </c>
    </row>
    <row r="85" spans="1:10">
      <c r="A85" s="60" t="s">
        <v>193</v>
      </c>
      <c r="B85" s="59">
        <v>871</v>
      </c>
      <c r="C85" s="58" t="s">
        <v>76</v>
      </c>
      <c r="D85" s="59">
        <v>13</v>
      </c>
      <c r="E85" s="58" t="s">
        <v>98</v>
      </c>
      <c r="F85" s="59">
        <v>1</v>
      </c>
      <c r="G85" s="58" t="s">
        <v>94</v>
      </c>
      <c r="H85" s="58" t="s">
        <v>80</v>
      </c>
      <c r="I85" s="59"/>
      <c r="J85" s="127">
        <f>J86</f>
        <v>64200</v>
      </c>
    </row>
    <row r="86" spans="1:10" ht="31.3">
      <c r="A86" s="61" t="s">
        <v>189</v>
      </c>
      <c r="B86" s="59">
        <v>871</v>
      </c>
      <c r="C86" s="58" t="s">
        <v>76</v>
      </c>
      <c r="D86" s="58" t="s">
        <v>108</v>
      </c>
      <c r="E86" s="58" t="s">
        <v>98</v>
      </c>
      <c r="F86" s="58" t="s">
        <v>81</v>
      </c>
      <c r="G86" s="58" t="s">
        <v>94</v>
      </c>
      <c r="H86" s="58" t="s">
        <v>190</v>
      </c>
      <c r="I86" s="58"/>
      <c r="J86" s="127">
        <f>J87</f>
        <v>64200</v>
      </c>
    </row>
    <row r="87" spans="1:10" ht="31.3">
      <c r="A87" s="61" t="s">
        <v>86</v>
      </c>
      <c r="B87" s="59">
        <v>871</v>
      </c>
      <c r="C87" s="58" t="s">
        <v>76</v>
      </c>
      <c r="D87" s="58" t="s">
        <v>108</v>
      </c>
      <c r="E87" s="58" t="s">
        <v>98</v>
      </c>
      <c r="F87" s="58" t="s">
        <v>81</v>
      </c>
      <c r="G87" s="58" t="s">
        <v>94</v>
      </c>
      <c r="H87" s="58" t="s">
        <v>190</v>
      </c>
      <c r="I87" s="58" t="s">
        <v>87</v>
      </c>
      <c r="J87" s="127">
        <v>64200</v>
      </c>
    </row>
    <row r="88" spans="1:10" ht="47">
      <c r="A88" s="60" t="s">
        <v>194</v>
      </c>
      <c r="B88" s="59">
        <v>871</v>
      </c>
      <c r="C88" s="58" t="s">
        <v>76</v>
      </c>
      <c r="D88" s="59">
        <v>13</v>
      </c>
      <c r="E88" s="58" t="s">
        <v>98</v>
      </c>
      <c r="F88" s="59">
        <v>1</v>
      </c>
      <c r="G88" s="58" t="s">
        <v>95</v>
      </c>
      <c r="H88" s="58" t="s">
        <v>80</v>
      </c>
      <c r="I88" s="59"/>
      <c r="J88" s="127">
        <f>J89</f>
        <v>20000</v>
      </c>
    </row>
    <row r="89" spans="1:10" ht="31.3">
      <c r="A89" s="61" t="s">
        <v>189</v>
      </c>
      <c r="B89" s="59">
        <v>871</v>
      </c>
      <c r="C89" s="58" t="s">
        <v>76</v>
      </c>
      <c r="D89" s="58" t="s">
        <v>108</v>
      </c>
      <c r="E89" s="58" t="s">
        <v>98</v>
      </c>
      <c r="F89" s="58" t="s">
        <v>81</v>
      </c>
      <c r="G89" s="58" t="s">
        <v>95</v>
      </c>
      <c r="H89" s="58" t="s">
        <v>190</v>
      </c>
      <c r="I89" s="58"/>
      <c r="J89" s="127">
        <f>J90</f>
        <v>20000</v>
      </c>
    </row>
    <row r="90" spans="1:10" ht="31.3">
      <c r="A90" s="61" t="s">
        <v>86</v>
      </c>
      <c r="B90" s="59">
        <v>871</v>
      </c>
      <c r="C90" s="58" t="s">
        <v>76</v>
      </c>
      <c r="D90" s="58" t="s">
        <v>108</v>
      </c>
      <c r="E90" s="58" t="s">
        <v>98</v>
      </c>
      <c r="F90" s="58" t="s">
        <v>81</v>
      </c>
      <c r="G90" s="58" t="s">
        <v>95</v>
      </c>
      <c r="H90" s="58" t="s">
        <v>190</v>
      </c>
      <c r="I90" s="58" t="s">
        <v>87</v>
      </c>
      <c r="J90" s="127">
        <v>20000</v>
      </c>
    </row>
    <row r="91" spans="1:10" hidden="1">
      <c r="A91" s="60" t="s">
        <v>195</v>
      </c>
      <c r="B91" s="59">
        <v>871</v>
      </c>
      <c r="C91" s="58" t="s">
        <v>76</v>
      </c>
      <c r="D91" s="59">
        <v>13</v>
      </c>
      <c r="E91" s="58" t="s">
        <v>98</v>
      </c>
      <c r="F91" s="59">
        <v>1</v>
      </c>
      <c r="G91" s="58" t="s">
        <v>97</v>
      </c>
      <c r="H91" s="58" t="s">
        <v>80</v>
      </c>
      <c r="I91" s="59"/>
      <c r="J91" s="127">
        <f>J92</f>
        <v>0</v>
      </c>
    </row>
    <row r="92" spans="1:10" ht="31.3" hidden="1">
      <c r="A92" s="61" t="s">
        <v>189</v>
      </c>
      <c r="B92" s="59">
        <v>871</v>
      </c>
      <c r="C92" s="58" t="s">
        <v>76</v>
      </c>
      <c r="D92" s="58" t="s">
        <v>108</v>
      </c>
      <c r="E92" s="58" t="s">
        <v>98</v>
      </c>
      <c r="F92" s="58" t="s">
        <v>81</v>
      </c>
      <c r="G92" s="58" t="s">
        <v>97</v>
      </c>
      <c r="H92" s="58" t="s">
        <v>190</v>
      </c>
      <c r="I92" s="58"/>
      <c r="J92" s="127">
        <f>J93</f>
        <v>0</v>
      </c>
    </row>
    <row r="93" spans="1:10" ht="31.3" hidden="1">
      <c r="A93" s="61" t="s">
        <v>86</v>
      </c>
      <c r="B93" s="59">
        <v>871</v>
      </c>
      <c r="C93" s="58" t="s">
        <v>76</v>
      </c>
      <c r="D93" s="58" t="s">
        <v>108</v>
      </c>
      <c r="E93" s="58" t="s">
        <v>98</v>
      </c>
      <c r="F93" s="58" t="s">
        <v>81</v>
      </c>
      <c r="G93" s="58" t="s">
        <v>97</v>
      </c>
      <c r="H93" s="58" t="s">
        <v>190</v>
      </c>
      <c r="I93" s="58" t="s">
        <v>87</v>
      </c>
      <c r="J93" s="127">
        <v>0</v>
      </c>
    </row>
    <row r="94" spans="1:10" ht="47">
      <c r="A94" s="60" t="s">
        <v>196</v>
      </c>
      <c r="B94" s="59">
        <v>871</v>
      </c>
      <c r="C94" s="58" t="s">
        <v>76</v>
      </c>
      <c r="D94" s="59">
        <v>13</v>
      </c>
      <c r="E94" s="58" t="s">
        <v>121</v>
      </c>
      <c r="F94" s="59">
        <v>0</v>
      </c>
      <c r="G94" s="58" t="s">
        <v>79</v>
      </c>
      <c r="H94" s="58" t="s">
        <v>80</v>
      </c>
      <c r="I94" s="59"/>
      <c r="J94" s="127">
        <f>J95</f>
        <v>6000</v>
      </c>
    </row>
    <row r="95" spans="1:10" ht="31.3">
      <c r="A95" s="60" t="s">
        <v>197</v>
      </c>
      <c r="B95" s="59">
        <v>871</v>
      </c>
      <c r="C95" s="58" t="s">
        <v>76</v>
      </c>
      <c r="D95" s="59">
        <v>13</v>
      </c>
      <c r="E95" s="58" t="s">
        <v>121</v>
      </c>
      <c r="F95" s="59">
        <v>0</v>
      </c>
      <c r="G95" s="58" t="s">
        <v>79</v>
      </c>
      <c r="H95" s="58" t="s">
        <v>80</v>
      </c>
      <c r="I95" s="59"/>
      <c r="J95" s="127">
        <f>J96+J98</f>
        <v>6000</v>
      </c>
    </row>
    <row r="96" spans="1:10" ht="31.3">
      <c r="A96" s="61" t="s">
        <v>407</v>
      </c>
      <c r="B96" s="59">
        <v>871</v>
      </c>
      <c r="C96" s="58" t="s">
        <v>76</v>
      </c>
      <c r="D96" s="58" t="s">
        <v>108</v>
      </c>
      <c r="E96" s="58" t="s">
        <v>121</v>
      </c>
      <c r="F96" s="58" t="s">
        <v>78</v>
      </c>
      <c r="G96" s="58" t="s">
        <v>79</v>
      </c>
      <c r="H96" s="58" t="s">
        <v>408</v>
      </c>
      <c r="I96" s="58"/>
      <c r="J96" s="127">
        <f>J97</f>
        <v>6000</v>
      </c>
    </row>
    <row r="97" spans="1:10">
      <c r="A97" s="61" t="s">
        <v>100</v>
      </c>
      <c r="B97" s="59">
        <v>871</v>
      </c>
      <c r="C97" s="58" t="s">
        <v>76</v>
      </c>
      <c r="D97" s="58" t="s">
        <v>108</v>
      </c>
      <c r="E97" s="58" t="s">
        <v>121</v>
      </c>
      <c r="F97" s="58" t="s">
        <v>78</v>
      </c>
      <c r="G97" s="58" t="s">
        <v>79</v>
      </c>
      <c r="H97" s="58" t="s">
        <v>408</v>
      </c>
      <c r="I97" s="58" t="s">
        <v>101</v>
      </c>
      <c r="J97" s="127">
        <v>6000</v>
      </c>
    </row>
    <row r="98" spans="1:10" ht="62.65" hidden="1">
      <c r="A98" s="61" t="s">
        <v>409</v>
      </c>
      <c r="B98" s="59">
        <v>871</v>
      </c>
      <c r="C98" s="58" t="s">
        <v>76</v>
      </c>
      <c r="D98" s="58" t="s">
        <v>108</v>
      </c>
      <c r="E98" s="58" t="s">
        <v>121</v>
      </c>
      <c r="F98" s="58" t="s">
        <v>78</v>
      </c>
      <c r="G98" s="58" t="s">
        <v>79</v>
      </c>
      <c r="H98" s="58" t="s">
        <v>410</v>
      </c>
      <c r="I98" s="58"/>
      <c r="J98" s="127">
        <f>J99</f>
        <v>0</v>
      </c>
    </row>
    <row r="99" spans="1:10" hidden="1">
      <c r="A99" s="61" t="s">
        <v>100</v>
      </c>
      <c r="B99" s="59">
        <v>871</v>
      </c>
      <c r="C99" s="58" t="s">
        <v>76</v>
      </c>
      <c r="D99" s="58" t="s">
        <v>108</v>
      </c>
      <c r="E99" s="58" t="s">
        <v>121</v>
      </c>
      <c r="F99" s="58" t="s">
        <v>78</v>
      </c>
      <c r="G99" s="58" t="s">
        <v>79</v>
      </c>
      <c r="H99" s="58" t="s">
        <v>410</v>
      </c>
      <c r="I99" s="58" t="s">
        <v>101</v>
      </c>
      <c r="J99" s="127">
        <v>0</v>
      </c>
    </row>
    <row r="100" spans="1:10" ht="47">
      <c r="A100" s="60" t="s">
        <v>198</v>
      </c>
      <c r="B100" s="58" t="s">
        <v>54</v>
      </c>
      <c r="C100" s="58" t="s">
        <v>76</v>
      </c>
      <c r="D100" s="58" t="s">
        <v>108</v>
      </c>
      <c r="E100" s="58" t="s">
        <v>99</v>
      </c>
      <c r="F100" s="59">
        <v>0</v>
      </c>
      <c r="G100" s="58" t="s">
        <v>79</v>
      </c>
      <c r="H100" s="58" t="s">
        <v>80</v>
      </c>
      <c r="I100" s="59"/>
      <c r="J100" s="127">
        <f>J101</f>
        <v>10000</v>
      </c>
    </row>
    <row r="101" spans="1:10">
      <c r="A101" s="61" t="s">
        <v>199</v>
      </c>
      <c r="B101" s="58" t="s">
        <v>54</v>
      </c>
      <c r="C101" s="58" t="s">
        <v>76</v>
      </c>
      <c r="D101" s="58" t="s">
        <v>108</v>
      </c>
      <c r="E101" s="58" t="s">
        <v>99</v>
      </c>
      <c r="F101" s="58" t="s">
        <v>78</v>
      </c>
      <c r="G101" s="58" t="s">
        <v>76</v>
      </c>
      <c r="H101" s="58" t="s">
        <v>80</v>
      </c>
      <c r="I101" s="58"/>
      <c r="J101" s="127">
        <f>J102</f>
        <v>10000</v>
      </c>
    </row>
    <row r="102" spans="1:10">
      <c r="A102" s="61" t="s">
        <v>200</v>
      </c>
      <c r="B102" s="58" t="s">
        <v>54</v>
      </c>
      <c r="C102" s="58" t="s">
        <v>76</v>
      </c>
      <c r="D102" s="58" t="s">
        <v>108</v>
      </c>
      <c r="E102" s="58" t="s">
        <v>99</v>
      </c>
      <c r="F102" s="58" t="s">
        <v>78</v>
      </c>
      <c r="G102" s="58" t="s">
        <v>76</v>
      </c>
      <c r="H102" s="58" t="s">
        <v>201</v>
      </c>
      <c r="I102" s="58"/>
      <c r="J102" s="127">
        <f>J103</f>
        <v>10000</v>
      </c>
    </row>
    <row r="103" spans="1:10" ht="31.3">
      <c r="A103" s="61" t="s">
        <v>86</v>
      </c>
      <c r="B103" s="58" t="s">
        <v>54</v>
      </c>
      <c r="C103" s="58" t="s">
        <v>76</v>
      </c>
      <c r="D103" s="58" t="s">
        <v>108</v>
      </c>
      <c r="E103" s="58" t="s">
        <v>99</v>
      </c>
      <c r="F103" s="58" t="s">
        <v>78</v>
      </c>
      <c r="G103" s="58" t="s">
        <v>76</v>
      </c>
      <c r="H103" s="58" t="s">
        <v>201</v>
      </c>
      <c r="I103" s="58" t="s">
        <v>87</v>
      </c>
      <c r="J103" s="127">
        <v>10000</v>
      </c>
    </row>
    <row r="104" spans="1:10" ht="47">
      <c r="A104" s="60" t="s">
        <v>150</v>
      </c>
      <c r="B104" s="59">
        <v>871</v>
      </c>
      <c r="C104" s="58" t="s">
        <v>76</v>
      </c>
      <c r="D104" s="59">
        <v>13</v>
      </c>
      <c r="E104" s="58" t="s">
        <v>103</v>
      </c>
      <c r="F104" s="59">
        <v>0</v>
      </c>
      <c r="G104" s="58" t="s">
        <v>79</v>
      </c>
      <c r="H104" s="58" t="s">
        <v>80</v>
      </c>
      <c r="I104" s="59"/>
      <c r="J104" s="127">
        <f>J105+J108</f>
        <v>1100000</v>
      </c>
    </row>
    <row r="105" spans="1:10" ht="31.3">
      <c r="A105" s="61" t="s">
        <v>151</v>
      </c>
      <c r="B105" s="59">
        <v>871</v>
      </c>
      <c r="C105" s="58" t="s">
        <v>76</v>
      </c>
      <c r="D105" s="58" t="s">
        <v>108</v>
      </c>
      <c r="E105" s="58" t="s">
        <v>103</v>
      </c>
      <c r="F105" s="58" t="s">
        <v>78</v>
      </c>
      <c r="G105" s="58" t="s">
        <v>76</v>
      </c>
      <c r="H105" s="58" t="s">
        <v>80</v>
      </c>
      <c r="I105" s="58"/>
      <c r="J105" s="127">
        <f>J106</f>
        <v>100000</v>
      </c>
    </row>
    <row r="106" spans="1:10" ht="31.3">
      <c r="A106" s="61" t="s">
        <v>151</v>
      </c>
      <c r="B106" s="59">
        <v>871</v>
      </c>
      <c r="C106" s="58" t="s">
        <v>76</v>
      </c>
      <c r="D106" s="58" t="s">
        <v>108</v>
      </c>
      <c r="E106" s="58" t="s">
        <v>103</v>
      </c>
      <c r="F106" s="58" t="s">
        <v>78</v>
      </c>
      <c r="G106" s="58" t="s">
        <v>76</v>
      </c>
      <c r="H106" s="58" t="s">
        <v>152</v>
      </c>
      <c r="I106" s="58"/>
      <c r="J106" s="127">
        <f>J107</f>
        <v>100000</v>
      </c>
    </row>
    <row r="107" spans="1:10" ht="31.3">
      <c r="A107" s="61" t="s">
        <v>86</v>
      </c>
      <c r="B107" s="59">
        <v>871</v>
      </c>
      <c r="C107" s="58" t="s">
        <v>76</v>
      </c>
      <c r="D107" s="58" t="s">
        <v>108</v>
      </c>
      <c r="E107" s="58" t="s">
        <v>103</v>
      </c>
      <c r="F107" s="58" t="s">
        <v>78</v>
      </c>
      <c r="G107" s="58" t="s">
        <v>76</v>
      </c>
      <c r="H107" s="58" t="s">
        <v>152</v>
      </c>
      <c r="I107" s="58" t="s">
        <v>87</v>
      </c>
      <c r="J107" s="127">
        <v>100000</v>
      </c>
    </row>
    <row r="108" spans="1:10">
      <c r="A108" s="61" t="s">
        <v>417</v>
      </c>
      <c r="B108" s="59">
        <v>871</v>
      </c>
      <c r="C108" s="58" t="s">
        <v>76</v>
      </c>
      <c r="D108" s="58" t="s">
        <v>108</v>
      </c>
      <c r="E108" s="58" t="s">
        <v>103</v>
      </c>
      <c r="F108" s="58" t="s">
        <v>78</v>
      </c>
      <c r="G108" s="58" t="s">
        <v>77</v>
      </c>
      <c r="H108" s="58" t="s">
        <v>80</v>
      </c>
      <c r="I108" s="58"/>
      <c r="J108" s="127">
        <f>J109</f>
        <v>1000000</v>
      </c>
    </row>
    <row r="109" spans="1:10" ht="31.3">
      <c r="A109" s="61" t="s">
        <v>151</v>
      </c>
      <c r="B109" s="59">
        <v>871</v>
      </c>
      <c r="C109" s="58" t="s">
        <v>76</v>
      </c>
      <c r="D109" s="58" t="s">
        <v>108</v>
      </c>
      <c r="E109" s="58" t="s">
        <v>103</v>
      </c>
      <c r="F109" s="58" t="s">
        <v>78</v>
      </c>
      <c r="G109" s="58" t="s">
        <v>77</v>
      </c>
      <c r="H109" s="58" t="s">
        <v>152</v>
      </c>
      <c r="I109" s="58"/>
      <c r="J109" s="127">
        <f>J110</f>
        <v>1000000</v>
      </c>
    </row>
    <row r="110" spans="1:10" ht="31.3">
      <c r="A110" s="61" t="s">
        <v>86</v>
      </c>
      <c r="B110" s="59">
        <v>871</v>
      </c>
      <c r="C110" s="58" t="s">
        <v>76</v>
      </c>
      <c r="D110" s="58" t="s">
        <v>108</v>
      </c>
      <c r="E110" s="58" t="s">
        <v>103</v>
      </c>
      <c r="F110" s="58" t="s">
        <v>78</v>
      </c>
      <c r="G110" s="58" t="s">
        <v>77</v>
      </c>
      <c r="H110" s="58" t="s">
        <v>152</v>
      </c>
      <c r="I110" s="58" t="s">
        <v>87</v>
      </c>
      <c r="J110" s="127">
        <v>1000000</v>
      </c>
    </row>
    <row r="111" spans="1:10" ht="47" hidden="1">
      <c r="A111" s="60" t="s">
        <v>202</v>
      </c>
      <c r="B111" s="59">
        <v>871</v>
      </c>
      <c r="C111" s="58" t="s">
        <v>76</v>
      </c>
      <c r="D111" s="59">
        <v>13</v>
      </c>
      <c r="E111" s="58" t="s">
        <v>108</v>
      </c>
      <c r="F111" s="59">
        <v>0</v>
      </c>
      <c r="G111" s="58" t="s">
        <v>79</v>
      </c>
      <c r="H111" s="58" t="s">
        <v>80</v>
      </c>
      <c r="I111" s="59"/>
      <c r="J111" s="127">
        <f>J112</f>
        <v>0</v>
      </c>
    </row>
    <row r="112" spans="1:10" ht="47" hidden="1">
      <c r="A112" s="61" t="s">
        <v>203</v>
      </c>
      <c r="B112" s="58" t="s">
        <v>54</v>
      </c>
      <c r="C112" s="58" t="s">
        <v>76</v>
      </c>
      <c r="D112" s="58" t="s">
        <v>108</v>
      </c>
      <c r="E112" s="58" t="s">
        <v>108</v>
      </c>
      <c r="F112" s="58" t="s">
        <v>78</v>
      </c>
      <c r="G112" s="58" t="s">
        <v>77</v>
      </c>
      <c r="H112" s="58" t="s">
        <v>80</v>
      </c>
      <c r="I112" s="58"/>
      <c r="J112" s="127">
        <f>J113</f>
        <v>0</v>
      </c>
    </row>
    <row r="113" spans="1:10" hidden="1">
      <c r="A113" s="61" t="s">
        <v>204</v>
      </c>
      <c r="B113" s="58" t="s">
        <v>54</v>
      </c>
      <c r="C113" s="58" t="s">
        <v>76</v>
      </c>
      <c r="D113" s="58" t="s">
        <v>108</v>
      </c>
      <c r="E113" s="58" t="s">
        <v>108</v>
      </c>
      <c r="F113" s="58" t="s">
        <v>78</v>
      </c>
      <c r="G113" s="58" t="s">
        <v>77</v>
      </c>
      <c r="H113" s="58" t="s">
        <v>205</v>
      </c>
      <c r="I113" s="58"/>
      <c r="J113" s="127">
        <f>J114</f>
        <v>0</v>
      </c>
    </row>
    <row r="114" spans="1:10" ht="31.3" hidden="1">
      <c r="A114" s="61" t="s">
        <v>86</v>
      </c>
      <c r="B114" s="59">
        <v>871</v>
      </c>
      <c r="C114" s="58" t="s">
        <v>76</v>
      </c>
      <c r="D114" s="58" t="s">
        <v>108</v>
      </c>
      <c r="E114" s="58" t="s">
        <v>108</v>
      </c>
      <c r="F114" s="58" t="s">
        <v>78</v>
      </c>
      <c r="G114" s="58" t="s">
        <v>77</v>
      </c>
      <c r="H114" s="58" t="s">
        <v>205</v>
      </c>
      <c r="I114" s="58" t="s">
        <v>87</v>
      </c>
      <c r="J114" s="127"/>
    </row>
    <row r="115" spans="1:10">
      <c r="A115" s="61" t="s">
        <v>153</v>
      </c>
      <c r="B115" s="58" t="s">
        <v>54</v>
      </c>
      <c r="C115" s="58" t="s">
        <v>76</v>
      </c>
      <c r="D115" s="58" t="s">
        <v>108</v>
      </c>
      <c r="E115" s="59">
        <v>92</v>
      </c>
      <c r="F115" s="58"/>
      <c r="G115" s="58"/>
      <c r="H115" s="59"/>
      <c r="I115" s="58"/>
      <c r="J115" s="127">
        <f>J116</f>
        <v>126421.34</v>
      </c>
    </row>
    <row r="116" spans="1:10">
      <c r="A116" s="61" t="s">
        <v>209</v>
      </c>
      <c r="B116" s="58" t="s">
        <v>54</v>
      </c>
      <c r="C116" s="58" t="s">
        <v>76</v>
      </c>
      <c r="D116" s="58" t="s">
        <v>108</v>
      </c>
      <c r="E116" s="59">
        <v>92</v>
      </c>
      <c r="F116" s="58" t="s">
        <v>84</v>
      </c>
      <c r="G116" s="58"/>
      <c r="H116" s="59"/>
      <c r="I116" s="58"/>
      <c r="J116" s="127">
        <f>J117</f>
        <v>126421.34</v>
      </c>
    </row>
    <row r="117" spans="1:10" ht="47">
      <c r="A117" s="61" t="s">
        <v>210</v>
      </c>
      <c r="B117" s="58" t="s">
        <v>54</v>
      </c>
      <c r="C117" s="58" t="s">
        <v>76</v>
      </c>
      <c r="D117" s="58" t="s">
        <v>108</v>
      </c>
      <c r="E117" s="59">
        <v>92</v>
      </c>
      <c r="F117" s="58" t="s">
        <v>84</v>
      </c>
      <c r="G117" s="58" t="s">
        <v>79</v>
      </c>
      <c r="H117" s="59"/>
      <c r="I117" s="58"/>
      <c r="J117" s="127">
        <f>SUM(J118:J120)</f>
        <v>126421.34</v>
      </c>
    </row>
    <row r="118" spans="1:10" ht="31.3">
      <c r="A118" s="61" t="s">
        <v>86</v>
      </c>
      <c r="B118" s="58" t="s">
        <v>54</v>
      </c>
      <c r="C118" s="58" t="s">
        <v>76</v>
      </c>
      <c r="D118" s="58" t="s">
        <v>108</v>
      </c>
      <c r="E118" s="59">
        <v>92</v>
      </c>
      <c r="F118" s="58" t="s">
        <v>84</v>
      </c>
      <c r="G118" s="58" t="s">
        <v>79</v>
      </c>
      <c r="H118" s="59">
        <v>26390</v>
      </c>
      <c r="I118" s="58" t="s">
        <v>87</v>
      </c>
      <c r="J118" s="148">
        <v>126421.34</v>
      </c>
    </row>
    <row r="119" spans="1:10">
      <c r="A119" s="61" t="s">
        <v>112</v>
      </c>
      <c r="B119" s="58" t="s">
        <v>54</v>
      </c>
      <c r="C119" s="58" t="s">
        <v>76</v>
      </c>
      <c r="D119" s="58" t="s">
        <v>108</v>
      </c>
      <c r="E119" s="59">
        <v>92</v>
      </c>
      <c r="F119" s="58" t="s">
        <v>84</v>
      </c>
      <c r="G119" s="58" t="s">
        <v>79</v>
      </c>
      <c r="H119" s="59">
        <v>26390</v>
      </c>
      <c r="I119" s="58" t="s">
        <v>113</v>
      </c>
      <c r="J119" s="148"/>
    </row>
    <row r="120" spans="1:10">
      <c r="A120" s="61" t="s">
        <v>88</v>
      </c>
      <c r="B120" s="58" t="s">
        <v>54</v>
      </c>
      <c r="C120" s="58" t="s">
        <v>76</v>
      </c>
      <c r="D120" s="58" t="s">
        <v>108</v>
      </c>
      <c r="E120" s="59">
        <v>92</v>
      </c>
      <c r="F120" s="58" t="s">
        <v>84</v>
      </c>
      <c r="G120" s="58" t="s">
        <v>79</v>
      </c>
      <c r="H120" s="59">
        <v>26390</v>
      </c>
      <c r="I120" s="58" t="s">
        <v>89</v>
      </c>
      <c r="J120" s="148"/>
    </row>
    <row r="121" spans="1:10">
      <c r="A121" s="61" t="s">
        <v>91</v>
      </c>
      <c r="B121" s="58" t="s">
        <v>54</v>
      </c>
      <c r="C121" s="58" t="s">
        <v>76</v>
      </c>
      <c r="D121" s="58" t="s">
        <v>108</v>
      </c>
      <c r="E121" s="58" t="s">
        <v>92</v>
      </c>
      <c r="F121" s="59">
        <v>0</v>
      </c>
      <c r="G121" s="58" t="s">
        <v>79</v>
      </c>
      <c r="H121" s="58" t="s">
        <v>80</v>
      </c>
      <c r="I121" s="59"/>
      <c r="J121" s="127">
        <f>J122</f>
        <v>180740.28</v>
      </c>
    </row>
    <row r="122" spans="1:10">
      <c r="A122" s="61" t="s">
        <v>211</v>
      </c>
      <c r="B122" s="58" t="s">
        <v>54</v>
      </c>
      <c r="C122" s="58" t="s">
        <v>76</v>
      </c>
      <c r="D122" s="58" t="s">
        <v>108</v>
      </c>
      <c r="E122" s="58" t="s">
        <v>92</v>
      </c>
      <c r="F122" s="59">
        <v>9</v>
      </c>
      <c r="G122" s="58" t="s">
        <v>79</v>
      </c>
      <c r="H122" s="58" t="s">
        <v>80</v>
      </c>
      <c r="I122" s="59"/>
      <c r="J122" s="127">
        <f>J123+J125+J127</f>
        <v>180740.28</v>
      </c>
    </row>
    <row r="123" spans="1:10" ht="31.3">
      <c r="A123" s="61" t="s">
        <v>212</v>
      </c>
      <c r="B123" s="58" t="s">
        <v>54</v>
      </c>
      <c r="C123" s="58" t="s">
        <v>76</v>
      </c>
      <c r="D123" s="58" t="s">
        <v>108</v>
      </c>
      <c r="E123" s="58" t="s">
        <v>92</v>
      </c>
      <c r="F123" s="59">
        <v>9</v>
      </c>
      <c r="G123" s="58" t="s">
        <v>79</v>
      </c>
      <c r="H123" s="58" t="s">
        <v>213</v>
      </c>
      <c r="I123" s="59"/>
      <c r="J123" s="127">
        <f>J124</f>
        <v>50000</v>
      </c>
    </row>
    <row r="124" spans="1:10" ht="31.3">
      <c r="A124" s="61" t="s">
        <v>86</v>
      </c>
      <c r="B124" s="58" t="s">
        <v>54</v>
      </c>
      <c r="C124" s="58" t="s">
        <v>76</v>
      </c>
      <c r="D124" s="58" t="s">
        <v>108</v>
      </c>
      <c r="E124" s="58" t="s">
        <v>92</v>
      </c>
      <c r="F124" s="59">
        <v>9</v>
      </c>
      <c r="G124" s="58" t="s">
        <v>79</v>
      </c>
      <c r="H124" s="58" t="s">
        <v>213</v>
      </c>
      <c r="I124" s="59">
        <v>240</v>
      </c>
      <c r="J124" s="127">
        <v>50000</v>
      </c>
    </row>
    <row r="125" spans="1:10">
      <c r="A125" s="61" t="s">
        <v>214</v>
      </c>
      <c r="B125" s="58" t="s">
        <v>54</v>
      </c>
      <c r="C125" s="58" t="s">
        <v>76</v>
      </c>
      <c r="D125" s="58" t="s">
        <v>108</v>
      </c>
      <c r="E125" s="58" t="s">
        <v>92</v>
      </c>
      <c r="F125" s="59">
        <v>9</v>
      </c>
      <c r="G125" s="58" t="s">
        <v>79</v>
      </c>
      <c r="H125" s="59">
        <v>29090</v>
      </c>
      <c r="I125" s="58"/>
      <c r="J125" s="127">
        <f>J126</f>
        <v>20000</v>
      </c>
    </row>
    <row r="126" spans="1:10">
      <c r="A126" s="61" t="s">
        <v>88</v>
      </c>
      <c r="B126" s="58" t="s">
        <v>54</v>
      </c>
      <c r="C126" s="58" t="s">
        <v>76</v>
      </c>
      <c r="D126" s="58" t="s">
        <v>108</v>
      </c>
      <c r="E126" s="58" t="s">
        <v>92</v>
      </c>
      <c r="F126" s="59">
        <v>9</v>
      </c>
      <c r="G126" s="58" t="s">
        <v>79</v>
      </c>
      <c r="H126" s="59">
        <v>29090</v>
      </c>
      <c r="I126" s="58" t="s">
        <v>89</v>
      </c>
      <c r="J126" s="127">
        <v>20000</v>
      </c>
    </row>
    <row r="127" spans="1:10" ht="31.3">
      <c r="A127" s="60" t="s">
        <v>300</v>
      </c>
      <c r="B127" s="58" t="s">
        <v>54</v>
      </c>
      <c r="C127" s="58" t="s">
        <v>76</v>
      </c>
      <c r="D127" s="58" t="s">
        <v>108</v>
      </c>
      <c r="E127" s="58" t="s">
        <v>92</v>
      </c>
      <c r="F127" s="59">
        <v>9</v>
      </c>
      <c r="G127" s="58" t="s">
        <v>79</v>
      </c>
      <c r="H127" s="58" t="s">
        <v>301</v>
      </c>
      <c r="I127" s="59"/>
      <c r="J127" s="127">
        <f>J128</f>
        <v>110740.28</v>
      </c>
    </row>
    <row r="128" spans="1:10">
      <c r="A128" s="61" t="s">
        <v>114</v>
      </c>
      <c r="B128" s="58" t="s">
        <v>54</v>
      </c>
      <c r="C128" s="58" t="s">
        <v>76</v>
      </c>
      <c r="D128" s="58" t="s">
        <v>108</v>
      </c>
      <c r="E128" s="58" t="s">
        <v>92</v>
      </c>
      <c r="F128" s="59">
        <v>9</v>
      </c>
      <c r="G128" s="58" t="s">
        <v>79</v>
      </c>
      <c r="H128" s="58" t="s">
        <v>301</v>
      </c>
      <c r="I128" s="59">
        <v>520</v>
      </c>
      <c r="J128" s="127">
        <v>110740.28</v>
      </c>
    </row>
    <row r="129" spans="1:10">
      <c r="A129" s="66" t="s">
        <v>115</v>
      </c>
      <c r="B129" s="59">
        <v>871</v>
      </c>
      <c r="C129" s="58" t="s">
        <v>77</v>
      </c>
      <c r="D129" s="59" t="s">
        <v>23</v>
      </c>
      <c r="E129" s="58" t="s">
        <v>141</v>
      </c>
      <c r="F129" s="59"/>
      <c r="G129" s="58"/>
      <c r="H129" s="58"/>
      <c r="I129" s="59" t="s">
        <v>142</v>
      </c>
      <c r="J129" s="126">
        <f>J130</f>
        <v>359490.84</v>
      </c>
    </row>
    <row r="130" spans="1:10">
      <c r="A130" s="67" t="s">
        <v>116</v>
      </c>
      <c r="B130" s="59">
        <v>871</v>
      </c>
      <c r="C130" s="58" t="s">
        <v>77</v>
      </c>
      <c r="D130" s="58" t="s">
        <v>83</v>
      </c>
      <c r="E130" s="58" t="s">
        <v>141</v>
      </c>
      <c r="F130" s="59"/>
      <c r="G130" s="58"/>
      <c r="H130" s="58"/>
      <c r="I130" s="59" t="s">
        <v>142</v>
      </c>
      <c r="J130" s="127">
        <f>J131</f>
        <v>359490.84</v>
      </c>
    </row>
    <row r="131" spans="1:10">
      <c r="A131" s="61" t="s">
        <v>91</v>
      </c>
      <c r="B131" s="59">
        <v>871</v>
      </c>
      <c r="C131" s="58" t="s">
        <v>77</v>
      </c>
      <c r="D131" s="58" t="s">
        <v>83</v>
      </c>
      <c r="E131" s="58" t="s">
        <v>92</v>
      </c>
      <c r="F131" s="59">
        <v>0</v>
      </c>
      <c r="G131" s="58" t="s">
        <v>79</v>
      </c>
      <c r="H131" s="58" t="s">
        <v>80</v>
      </c>
      <c r="I131" s="59"/>
      <c r="J131" s="127">
        <f>J132</f>
        <v>359490.84</v>
      </c>
    </row>
    <row r="132" spans="1:10">
      <c r="A132" s="61" t="s">
        <v>211</v>
      </c>
      <c r="B132" s="59">
        <v>871</v>
      </c>
      <c r="C132" s="58" t="s">
        <v>77</v>
      </c>
      <c r="D132" s="58" t="s">
        <v>83</v>
      </c>
      <c r="E132" s="58" t="s">
        <v>92</v>
      </c>
      <c r="F132" s="59">
        <v>9</v>
      </c>
      <c r="G132" s="58" t="s">
        <v>79</v>
      </c>
      <c r="H132" s="58" t="s">
        <v>80</v>
      </c>
      <c r="I132" s="59"/>
      <c r="J132" s="127">
        <f>J133</f>
        <v>359490.84</v>
      </c>
    </row>
    <row r="133" spans="1:10" ht="47">
      <c r="A133" s="60" t="s">
        <v>215</v>
      </c>
      <c r="B133" s="59">
        <v>871</v>
      </c>
      <c r="C133" s="58" t="s">
        <v>77</v>
      </c>
      <c r="D133" s="58" t="s">
        <v>83</v>
      </c>
      <c r="E133" s="58" t="s">
        <v>92</v>
      </c>
      <c r="F133" s="59">
        <v>9</v>
      </c>
      <c r="G133" s="58" t="s">
        <v>79</v>
      </c>
      <c r="H133" s="58" t="s">
        <v>117</v>
      </c>
      <c r="I133" s="59"/>
      <c r="J133" s="127">
        <f>SUM(J134:J135)</f>
        <v>359490.84</v>
      </c>
    </row>
    <row r="134" spans="1:10">
      <c r="A134" s="60" t="s">
        <v>147</v>
      </c>
      <c r="B134" s="59">
        <v>871</v>
      </c>
      <c r="C134" s="58" t="s">
        <v>77</v>
      </c>
      <c r="D134" s="58" t="s">
        <v>83</v>
      </c>
      <c r="E134" s="58" t="s">
        <v>92</v>
      </c>
      <c r="F134" s="59">
        <v>9</v>
      </c>
      <c r="G134" s="58" t="s">
        <v>79</v>
      </c>
      <c r="H134" s="58" t="s">
        <v>117</v>
      </c>
      <c r="I134" s="59">
        <v>120</v>
      </c>
      <c r="J134" s="127">
        <v>359490.84</v>
      </c>
    </row>
    <row r="135" spans="1:10" ht="31.3" hidden="1">
      <c r="A135" s="61" t="s">
        <v>86</v>
      </c>
      <c r="B135" s="59">
        <v>871</v>
      </c>
      <c r="C135" s="58" t="s">
        <v>77</v>
      </c>
      <c r="D135" s="58" t="s">
        <v>83</v>
      </c>
      <c r="E135" s="58" t="s">
        <v>92</v>
      </c>
      <c r="F135" s="59">
        <v>9</v>
      </c>
      <c r="G135" s="58" t="s">
        <v>79</v>
      </c>
      <c r="H135" s="58" t="s">
        <v>117</v>
      </c>
      <c r="I135" s="59">
        <v>240</v>
      </c>
      <c r="J135" s="127"/>
    </row>
    <row r="136" spans="1:10">
      <c r="A136" s="66" t="s">
        <v>118</v>
      </c>
      <c r="B136" s="59">
        <v>871</v>
      </c>
      <c r="C136" s="58" t="s">
        <v>83</v>
      </c>
      <c r="D136" s="58"/>
      <c r="E136" s="58"/>
      <c r="F136" s="59"/>
      <c r="G136" s="58"/>
      <c r="H136" s="58"/>
      <c r="I136" s="59"/>
      <c r="J136" s="127">
        <f>J137+J146</f>
        <v>2475831.7199999997</v>
      </c>
    </row>
    <row r="137" spans="1:10">
      <c r="A137" s="60" t="s">
        <v>411</v>
      </c>
      <c r="B137" s="59">
        <v>871</v>
      </c>
      <c r="C137" s="58" t="s">
        <v>83</v>
      </c>
      <c r="D137" s="58" t="s">
        <v>111</v>
      </c>
      <c r="E137" s="58"/>
      <c r="F137" s="59"/>
      <c r="G137" s="58"/>
      <c r="H137" s="58"/>
      <c r="I137" s="59"/>
      <c r="J137" s="127">
        <f>J138</f>
        <v>820000</v>
      </c>
    </row>
    <row r="138" spans="1:10" ht="93.95">
      <c r="A138" s="60" t="s">
        <v>216</v>
      </c>
      <c r="B138" s="59">
        <v>871</v>
      </c>
      <c r="C138" s="58" t="s">
        <v>83</v>
      </c>
      <c r="D138" s="58" t="s">
        <v>111</v>
      </c>
      <c r="E138" s="58" t="s">
        <v>77</v>
      </c>
      <c r="F138" s="59">
        <v>0</v>
      </c>
      <c r="G138" s="58" t="s">
        <v>79</v>
      </c>
      <c r="H138" s="58" t="s">
        <v>80</v>
      </c>
      <c r="I138" s="59"/>
      <c r="J138" s="127">
        <f>J139</f>
        <v>820000</v>
      </c>
    </row>
    <row r="139" spans="1:10" ht="31.3">
      <c r="A139" s="61" t="s">
        <v>217</v>
      </c>
      <c r="B139" s="59">
        <v>871</v>
      </c>
      <c r="C139" s="58" t="s">
        <v>83</v>
      </c>
      <c r="D139" s="58" t="s">
        <v>111</v>
      </c>
      <c r="E139" s="58" t="s">
        <v>77</v>
      </c>
      <c r="F139" s="59">
        <v>1</v>
      </c>
      <c r="G139" s="58" t="s">
        <v>79</v>
      </c>
      <c r="H139" s="58" t="s">
        <v>80</v>
      </c>
      <c r="I139" s="59"/>
      <c r="J139" s="127">
        <f>J140+J142+J144</f>
        <v>820000</v>
      </c>
    </row>
    <row r="140" spans="1:10">
      <c r="A140" s="61" t="s">
        <v>218</v>
      </c>
      <c r="B140" s="59">
        <v>871</v>
      </c>
      <c r="C140" s="58" t="s">
        <v>83</v>
      </c>
      <c r="D140" s="58" t="s">
        <v>111</v>
      </c>
      <c r="E140" s="58" t="s">
        <v>77</v>
      </c>
      <c r="F140" s="59">
        <v>1</v>
      </c>
      <c r="G140" s="58" t="s">
        <v>79</v>
      </c>
      <c r="H140" s="58" t="s">
        <v>219</v>
      </c>
      <c r="I140" s="59"/>
      <c r="J140" s="127">
        <f>J141</f>
        <v>10000</v>
      </c>
    </row>
    <row r="141" spans="1:10" ht="31.3">
      <c r="A141" s="61" t="s">
        <v>86</v>
      </c>
      <c r="B141" s="59">
        <v>871</v>
      </c>
      <c r="C141" s="58" t="s">
        <v>83</v>
      </c>
      <c r="D141" s="58" t="s">
        <v>111</v>
      </c>
      <c r="E141" s="58" t="s">
        <v>77</v>
      </c>
      <c r="F141" s="59">
        <v>1</v>
      </c>
      <c r="G141" s="58" t="s">
        <v>79</v>
      </c>
      <c r="H141" s="58" t="s">
        <v>219</v>
      </c>
      <c r="I141" s="59">
        <v>240</v>
      </c>
      <c r="J141" s="127">
        <v>10000</v>
      </c>
    </row>
    <row r="142" spans="1:10" ht="31.3">
      <c r="A142" s="61" t="s">
        <v>425</v>
      </c>
      <c r="B142" s="59">
        <v>871</v>
      </c>
      <c r="C142" s="58" t="s">
        <v>83</v>
      </c>
      <c r="D142" s="58" t="s">
        <v>111</v>
      </c>
      <c r="E142" s="58" t="s">
        <v>77</v>
      </c>
      <c r="F142" s="59">
        <v>1</v>
      </c>
      <c r="G142" s="58" t="s">
        <v>79</v>
      </c>
      <c r="H142" s="58" t="s">
        <v>220</v>
      </c>
      <c r="I142" s="59"/>
      <c r="J142" s="127">
        <f>J143</f>
        <v>10000</v>
      </c>
    </row>
    <row r="143" spans="1:10" ht="31.3">
      <c r="A143" s="61" t="s">
        <v>86</v>
      </c>
      <c r="B143" s="59">
        <v>871</v>
      </c>
      <c r="C143" s="58" t="s">
        <v>83</v>
      </c>
      <c r="D143" s="58" t="s">
        <v>111</v>
      </c>
      <c r="E143" s="58" t="s">
        <v>77</v>
      </c>
      <c r="F143" s="59">
        <v>1</v>
      </c>
      <c r="G143" s="58" t="s">
        <v>79</v>
      </c>
      <c r="H143" s="58" t="s">
        <v>220</v>
      </c>
      <c r="I143" s="59">
        <v>240</v>
      </c>
      <c r="J143" s="127">
        <v>10000</v>
      </c>
    </row>
    <row r="144" spans="1:10">
      <c r="A144" s="61" t="s">
        <v>221</v>
      </c>
      <c r="B144" s="59">
        <v>871</v>
      </c>
      <c r="C144" s="58" t="s">
        <v>83</v>
      </c>
      <c r="D144" s="58" t="s">
        <v>111</v>
      </c>
      <c r="E144" s="58" t="s">
        <v>77</v>
      </c>
      <c r="F144" s="59">
        <v>1</v>
      </c>
      <c r="G144" s="58" t="s">
        <v>79</v>
      </c>
      <c r="H144" s="58" t="s">
        <v>222</v>
      </c>
      <c r="I144" s="59"/>
      <c r="J144" s="127">
        <f>J145</f>
        <v>800000</v>
      </c>
    </row>
    <row r="145" spans="1:10" ht="31.3">
      <c r="A145" s="61" t="s">
        <v>86</v>
      </c>
      <c r="B145" s="59">
        <v>871</v>
      </c>
      <c r="C145" s="58" t="s">
        <v>83</v>
      </c>
      <c r="D145" s="58" t="s">
        <v>111</v>
      </c>
      <c r="E145" s="58" t="s">
        <v>77</v>
      </c>
      <c r="F145" s="59">
        <v>1</v>
      </c>
      <c r="G145" s="58" t="s">
        <v>79</v>
      </c>
      <c r="H145" s="58" t="s">
        <v>222</v>
      </c>
      <c r="I145" s="59">
        <v>240</v>
      </c>
      <c r="J145" s="127">
        <v>800000</v>
      </c>
    </row>
    <row r="146" spans="1:10" ht="31.3">
      <c r="A146" s="61" t="s">
        <v>412</v>
      </c>
      <c r="B146" s="59">
        <v>871</v>
      </c>
      <c r="C146" s="58" t="s">
        <v>83</v>
      </c>
      <c r="D146" s="58" t="s">
        <v>99</v>
      </c>
      <c r="E146" s="58"/>
      <c r="F146" s="59"/>
      <c r="G146" s="58"/>
      <c r="H146" s="58"/>
      <c r="I146" s="59"/>
      <c r="J146" s="127">
        <f>J147+J157</f>
        <v>1655831.72</v>
      </c>
    </row>
    <row r="147" spans="1:10" ht="93.95">
      <c r="A147" s="61" t="s">
        <v>216</v>
      </c>
      <c r="B147" s="59">
        <v>871</v>
      </c>
      <c r="C147" s="58" t="s">
        <v>83</v>
      </c>
      <c r="D147" s="58" t="s">
        <v>99</v>
      </c>
      <c r="E147" s="58" t="s">
        <v>77</v>
      </c>
      <c r="F147" s="59">
        <v>0</v>
      </c>
      <c r="G147" s="58" t="s">
        <v>79</v>
      </c>
      <c r="H147" s="58" t="s">
        <v>80</v>
      </c>
      <c r="I147" s="59"/>
      <c r="J147" s="127">
        <f>J148+J151+J154</f>
        <v>726231.72</v>
      </c>
    </row>
    <row r="148" spans="1:10" ht="47">
      <c r="A148" s="68" t="s">
        <v>223</v>
      </c>
      <c r="B148" s="59">
        <v>871</v>
      </c>
      <c r="C148" s="58" t="s">
        <v>83</v>
      </c>
      <c r="D148" s="58" t="s">
        <v>99</v>
      </c>
      <c r="E148" s="58" t="s">
        <v>77</v>
      </c>
      <c r="F148" s="59">
        <v>2</v>
      </c>
      <c r="G148" s="58" t="s">
        <v>79</v>
      </c>
      <c r="H148" s="58" t="s">
        <v>80</v>
      </c>
      <c r="I148" s="59"/>
      <c r="J148" s="127">
        <f>J149</f>
        <v>5000</v>
      </c>
    </row>
    <row r="149" spans="1:10" ht="31.3">
      <c r="A149" s="68" t="s">
        <v>224</v>
      </c>
      <c r="B149" s="59">
        <v>871</v>
      </c>
      <c r="C149" s="58" t="s">
        <v>83</v>
      </c>
      <c r="D149" s="58" t="s">
        <v>99</v>
      </c>
      <c r="E149" s="58" t="s">
        <v>77</v>
      </c>
      <c r="F149" s="59">
        <v>2</v>
      </c>
      <c r="G149" s="58" t="s">
        <v>79</v>
      </c>
      <c r="H149" s="58" t="s">
        <v>225</v>
      </c>
      <c r="I149" s="59"/>
      <c r="J149" s="127">
        <f>J150</f>
        <v>5000</v>
      </c>
    </row>
    <row r="150" spans="1:10" ht="31.3">
      <c r="A150" s="61" t="s">
        <v>86</v>
      </c>
      <c r="B150" s="59">
        <v>871</v>
      </c>
      <c r="C150" s="58" t="s">
        <v>83</v>
      </c>
      <c r="D150" s="58" t="s">
        <v>99</v>
      </c>
      <c r="E150" s="58" t="s">
        <v>77</v>
      </c>
      <c r="F150" s="59">
        <v>2</v>
      </c>
      <c r="G150" s="58" t="s">
        <v>79</v>
      </c>
      <c r="H150" s="58" t="s">
        <v>225</v>
      </c>
      <c r="I150" s="59">
        <v>240</v>
      </c>
      <c r="J150" s="127">
        <v>5000</v>
      </c>
    </row>
    <row r="151" spans="1:10" ht="62.65">
      <c r="A151" s="61" t="s">
        <v>226</v>
      </c>
      <c r="B151" s="59">
        <v>871</v>
      </c>
      <c r="C151" s="58" t="s">
        <v>83</v>
      </c>
      <c r="D151" s="58" t="s">
        <v>99</v>
      </c>
      <c r="E151" s="58" t="s">
        <v>77</v>
      </c>
      <c r="F151" s="59">
        <v>3</v>
      </c>
      <c r="G151" s="58" t="s">
        <v>79</v>
      </c>
      <c r="H151" s="58" t="s">
        <v>80</v>
      </c>
      <c r="I151" s="59"/>
      <c r="J151" s="127">
        <f>J152</f>
        <v>461231.72</v>
      </c>
    </row>
    <row r="152" spans="1:10" ht="31.3">
      <c r="A152" s="61" t="s">
        <v>227</v>
      </c>
      <c r="B152" s="59">
        <v>871</v>
      </c>
      <c r="C152" s="58" t="s">
        <v>83</v>
      </c>
      <c r="D152" s="58" t="s">
        <v>99</v>
      </c>
      <c r="E152" s="58" t="s">
        <v>77</v>
      </c>
      <c r="F152" s="59">
        <v>3</v>
      </c>
      <c r="G152" s="58" t="s">
        <v>79</v>
      </c>
      <c r="H152" s="58" t="s">
        <v>228</v>
      </c>
      <c r="I152" s="59"/>
      <c r="J152" s="127">
        <f>J153</f>
        <v>461231.72</v>
      </c>
    </row>
    <row r="153" spans="1:10" ht="31.3">
      <c r="A153" s="61" t="s">
        <v>86</v>
      </c>
      <c r="B153" s="59">
        <v>871</v>
      </c>
      <c r="C153" s="58" t="s">
        <v>83</v>
      </c>
      <c r="D153" s="58" t="s">
        <v>99</v>
      </c>
      <c r="E153" s="58" t="s">
        <v>77</v>
      </c>
      <c r="F153" s="59">
        <v>3</v>
      </c>
      <c r="G153" s="58" t="s">
        <v>79</v>
      </c>
      <c r="H153" s="58" t="s">
        <v>228</v>
      </c>
      <c r="I153" s="59">
        <v>240</v>
      </c>
      <c r="J153" s="127">
        <v>461231.72</v>
      </c>
    </row>
    <row r="154" spans="1:10">
      <c r="A154" s="61" t="s">
        <v>232</v>
      </c>
      <c r="B154" s="59">
        <v>871</v>
      </c>
      <c r="C154" s="58" t="s">
        <v>83</v>
      </c>
      <c r="D154" s="58" t="s">
        <v>99</v>
      </c>
      <c r="E154" s="58" t="s">
        <v>77</v>
      </c>
      <c r="F154" s="59">
        <v>4</v>
      </c>
      <c r="G154" s="58" t="s">
        <v>79</v>
      </c>
      <c r="H154" s="58" t="s">
        <v>80</v>
      </c>
      <c r="I154" s="59"/>
      <c r="J154" s="127">
        <f>J155</f>
        <v>260000</v>
      </c>
    </row>
    <row r="155" spans="1:10">
      <c r="A155" s="61" t="s">
        <v>232</v>
      </c>
      <c r="B155" s="59">
        <v>871</v>
      </c>
      <c r="C155" s="58" t="s">
        <v>83</v>
      </c>
      <c r="D155" s="58" t="s">
        <v>99</v>
      </c>
      <c r="E155" s="58" t="s">
        <v>77</v>
      </c>
      <c r="F155" s="59">
        <v>4</v>
      </c>
      <c r="G155" s="58" t="s">
        <v>79</v>
      </c>
      <c r="H155" s="58" t="s">
        <v>233</v>
      </c>
      <c r="I155" s="59"/>
      <c r="J155" s="127">
        <f>J156</f>
        <v>260000</v>
      </c>
    </row>
    <row r="156" spans="1:10" ht="31.3">
      <c r="A156" s="61" t="s">
        <v>86</v>
      </c>
      <c r="B156" s="59">
        <v>871</v>
      </c>
      <c r="C156" s="58" t="s">
        <v>83</v>
      </c>
      <c r="D156" s="58" t="s">
        <v>99</v>
      </c>
      <c r="E156" s="58" t="s">
        <v>77</v>
      </c>
      <c r="F156" s="59">
        <v>4</v>
      </c>
      <c r="G156" s="58" t="s">
        <v>79</v>
      </c>
      <c r="H156" s="58" t="s">
        <v>233</v>
      </c>
      <c r="I156" s="59">
        <v>240</v>
      </c>
      <c r="J156" s="127">
        <v>260000</v>
      </c>
    </row>
    <row r="157" spans="1:10" ht="31.3">
      <c r="A157" s="61" t="s">
        <v>229</v>
      </c>
      <c r="B157" s="59">
        <v>871</v>
      </c>
      <c r="C157" s="58" t="s">
        <v>83</v>
      </c>
      <c r="D157" s="58" t="s">
        <v>99</v>
      </c>
      <c r="E157" s="58">
        <v>97</v>
      </c>
      <c r="F157" s="59">
        <v>0</v>
      </c>
      <c r="G157" s="58" t="s">
        <v>79</v>
      </c>
      <c r="H157" s="58" t="s">
        <v>80</v>
      </c>
      <c r="I157" s="59"/>
      <c r="J157" s="127">
        <f>J158</f>
        <v>929600</v>
      </c>
    </row>
    <row r="158" spans="1:10" ht="62.65">
      <c r="A158" s="61" t="s">
        <v>159</v>
      </c>
      <c r="B158" s="59">
        <v>871</v>
      </c>
      <c r="C158" s="58" t="s">
        <v>83</v>
      </c>
      <c r="D158" s="58" t="s">
        <v>99</v>
      </c>
      <c r="E158" s="58">
        <v>97</v>
      </c>
      <c r="F158" s="59">
        <v>2</v>
      </c>
      <c r="G158" s="58" t="s">
        <v>79</v>
      </c>
      <c r="H158" s="58" t="s">
        <v>80</v>
      </c>
      <c r="I158" s="59"/>
      <c r="J158" s="127">
        <f>J159+J161</f>
        <v>929600</v>
      </c>
    </row>
    <row r="159" spans="1:10" ht="62.65">
      <c r="A159" s="61" t="s">
        <v>230</v>
      </c>
      <c r="B159" s="59">
        <v>871</v>
      </c>
      <c r="C159" s="58" t="s">
        <v>83</v>
      </c>
      <c r="D159" s="58" t="s">
        <v>99</v>
      </c>
      <c r="E159" s="58" t="s">
        <v>161</v>
      </c>
      <c r="F159" s="59">
        <v>2</v>
      </c>
      <c r="G159" s="58" t="s">
        <v>79</v>
      </c>
      <c r="H159" s="58" t="s">
        <v>231</v>
      </c>
      <c r="I159" s="59"/>
      <c r="J159" s="127">
        <f>J160</f>
        <v>39500</v>
      </c>
    </row>
    <row r="160" spans="1:10">
      <c r="A160" s="64" t="s">
        <v>164</v>
      </c>
      <c r="B160" s="59">
        <v>871</v>
      </c>
      <c r="C160" s="58" t="s">
        <v>83</v>
      </c>
      <c r="D160" s="58" t="s">
        <v>99</v>
      </c>
      <c r="E160" s="58" t="s">
        <v>161</v>
      </c>
      <c r="F160" s="59">
        <v>2</v>
      </c>
      <c r="G160" s="58" t="s">
        <v>79</v>
      </c>
      <c r="H160" s="58" t="s">
        <v>231</v>
      </c>
      <c r="I160" s="59">
        <v>540</v>
      </c>
      <c r="J160" s="127">
        <v>39500</v>
      </c>
    </row>
    <row r="161" spans="1:10" ht="109.6">
      <c r="A161" s="61" t="s">
        <v>413</v>
      </c>
      <c r="B161" s="59">
        <v>871</v>
      </c>
      <c r="C161" s="58" t="s">
        <v>83</v>
      </c>
      <c r="D161" s="58" t="s">
        <v>99</v>
      </c>
      <c r="E161" s="58" t="s">
        <v>161</v>
      </c>
      <c r="F161" s="59">
        <v>2</v>
      </c>
      <c r="G161" s="58" t="s">
        <v>79</v>
      </c>
      <c r="H161" s="58" t="s">
        <v>414</v>
      </c>
      <c r="I161" s="59"/>
      <c r="J161" s="127">
        <f>J162</f>
        <v>890100</v>
      </c>
    </row>
    <row r="162" spans="1:10">
      <c r="A162" s="64" t="s">
        <v>164</v>
      </c>
      <c r="B162" s="59">
        <v>871</v>
      </c>
      <c r="C162" s="58" t="s">
        <v>83</v>
      </c>
      <c r="D162" s="58" t="s">
        <v>99</v>
      </c>
      <c r="E162" s="58" t="s">
        <v>161</v>
      </c>
      <c r="F162" s="59">
        <v>2</v>
      </c>
      <c r="G162" s="58" t="s">
        <v>79</v>
      </c>
      <c r="H162" s="58" t="s">
        <v>414</v>
      </c>
      <c r="I162" s="59">
        <v>540</v>
      </c>
      <c r="J162" s="127">
        <v>890100</v>
      </c>
    </row>
    <row r="163" spans="1:10">
      <c r="A163" s="66" t="s">
        <v>120</v>
      </c>
      <c r="B163" s="59">
        <v>871</v>
      </c>
      <c r="C163" s="58" t="s">
        <v>94</v>
      </c>
      <c r="D163" s="59" t="s">
        <v>23</v>
      </c>
      <c r="E163" s="58"/>
      <c r="F163" s="59"/>
      <c r="G163" s="58"/>
      <c r="H163" s="58"/>
      <c r="I163" s="59"/>
      <c r="J163" s="127">
        <f>J164+J184</f>
        <v>53606681.129999995</v>
      </c>
    </row>
    <row r="164" spans="1:10">
      <c r="A164" s="60" t="s">
        <v>123</v>
      </c>
      <c r="B164" s="58" t="s">
        <v>54</v>
      </c>
      <c r="C164" s="58" t="s">
        <v>94</v>
      </c>
      <c r="D164" s="58" t="s">
        <v>111</v>
      </c>
      <c r="E164" s="58"/>
      <c r="F164" s="59"/>
      <c r="G164" s="58"/>
      <c r="H164" s="58"/>
      <c r="I164" s="59"/>
      <c r="J164" s="127">
        <f>J165</f>
        <v>53576681.129999995</v>
      </c>
    </row>
    <row r="165" spans="1:10" ht="47">
      <c r="A165" s="60" t="s">
        <v>234</v>
      </c>
      <c r="B165" s="58" t="s">
        <v>54</v>
      </c>
      <c r="C165" s="58" t="s">
        <v>94</v>
      </c>
      <c r="D165" s="58" t="s">
        <v>111</v>
      </c>
      <c r="E165" s="58" t="s">
        <v>83</v>
      </c>
      <c r="F165" s="59">
        <v>0</v>
      </c>
      <c r="G165" s="58" t="s">
        <v>79</v>
      </c>
      <c r="H165" s="58" t="s">
        <v>80</v>
      </c>
      <c r="I165" s="59"/>
      <c r="J165" s="127">
        <f>J166</f>
        <v>53576681.129999995</v>
      </c>
    </row>
    <row r="166" spans="1:10" ht="47">
      <c r="A166" s="61" t="s">
        <v>235</v>
      </c>
      <c r="B166" s="58" t="s">
        <v>54</v>
      </c>
      <c r="C166" s="58" t="s">
        <v>94</v>
      </c>
      <c r="D166" s="58" t="s">
        <v>111</v>
      </c>
      <c r="E166" s="58" t="s">
        <v>83</v>
      </c>
      <c r="F166" s="59">
        <v>1</v>
      </c>
      <c r="G166" s="58" t="s">
        <v>79</v>
      </c>
      <c r="H166" s="58" t="s">
        <v>80</v>
      </c>
      <c r="I166" s="59"/>
      <c r="J166" s="127">
        <f>J167+J170+J172+J174+J176+J180+J182+J178</f>
        <v>53576681.129999995</v>
      </c>
    </row>
    <row r="167" spans="1:10">
      <c r="A167" s="61" t="s">
        <v>236</v>
      </c>
      <c r="B167" s="58" t="s">
        <v>54</v>
      </c>
      <c r="C167" s="58" t="s">
        <v>94</v>
      </c>
      <c r="D167" s="58" t="s">
        <v>111</v>
      </c>
      <c r="E167" s="58" t="s">
        <v>83</v>
      </c>
      <c r="F167" s="59">
        <v>1</v>
      </c>
      <c r="G167" s="58" t="s">
        <v>79</v>
      </c>
      <c r="H167" s="58" t="s">
        <v>237</v>
      </c>
      <c r="I167" s="59"/>
      <c r="J167" s="127">
        <f>J168+J169</f>
        <v>40895454.659999996</v>
      </c>
    </row>
    <row r="168" spans="1:10" ht="31.3">
      <c r="A168" s="61" t="s">
        <v>86</v>
      </c>
      <c r="B168" s="58" t="s">
        <v>54</v>
      </c>
      <c r="C168" s="58" t="s">
        <v>94</v>
      </c>
      <c r="D168" s="58" t="s">
        <v>111</v>
      </c>
      <c r="E168" s="58" t="s">
        <v>83</v>
      </c>
      <c r="F168" s="59">
        <v>1</v>
      </c>
      <c r="G168" s="58" t="s">
        <v>79</v>
      </c>
      <c r="H168" s="58" t="s">
        <v>237</v>
      </c>
      <c r="I168" s="59">
        <v>240</v>
      </c>
      <c r="J168" s="127">
        <f>15200000+2672486.51+13024950.64+10000000-1982.49</f>
        <v>40895454.659999996</v>
      </c>
    </row>
    <row r="169" spans="1:10" hidden="1">
      <c r="A169" s="61" t="s">
        <v>110</v>
      </c>
      <c r="B169" s="58" t="s">
        <v>54</v>
      </c>
      <c r="C169" s="58" t="s">
        <v>94</v>
      </c>
      <c r="D169" s="58" t="s">
        <v>111</v>
      </c>
      <c r="E169" s="58" t="s">
        <v>83</v>
      </c>
      <c r="F169" s="59">
        <v>1</v>
      </c>
      <c r="G169" s="58" t="s">
        <v>79</v>
      </c>
      <c r="H169" s="58" t="s">
        <v>237</v>
      </c>
      <c r="I169" s="59">
        <v>410</v>
      </c>
      <c r="J169" s="127"/>
    </row>
    <row r="170" spans="1:10" hidden="1">
      <c r="A170" s="61" t="s">
        <v>238</v>
      </c>
      <c r="B170" s="58" t="s">
        <v>54</v>
      </c>
      <c r="C170" s="58" t="s">
        <v>94</v>
      </c>
      <c r="D170" s="58" t="s">
        <v>111</v>
      </c>
      <c r="E170" s="58" t="s">
        <v>83</v>
      </c>
      <c r="F170" s="59">
        <v>1</v>
      </c>
      <c r="G170" s="58" t="s">
        <v>79</v>
      </c>
      <c r="H170" s="58" t="s">
        <v>239</v>
      </c>
      <c r="I170" s="59"/>
      <c r="J170" s="127">
        <f>J171</f>
        <v>0</v>
      </c>
    </row>
    <row r="171" spans="1:10" ht="31.3" hidden="1">
      <c r="A171" s="61" t="s">
        <v>86</v>
      </c>
      <c r="B171" s="58" t="s">
        <v>54</v>
      </c>
      <c r="C171" s="58" t="s">
        <v>94</v>
      </c>
      <c r="D171" s="58" t="s">
        <v>111</v>
      </c>
      <c r="E171" s="58" t="s">
        <v>83</v>
      </c>
      <c r="F171" s="59">
        <v>1</v>
      </c>
      <c r="G171" s="58" t="s">
        <v>79</v>
      </c>
      <c r="H171" s="58" t="s">
        <v>239</v>
      </c>
      <c r="I171" s="59">
        <v>240</v>
      </c>
      <c r="J171" s="127"/>
    </row>
    <row r="172" spans="1:10" hidden="1">
      <c r="A172" s="61" t="s">
        <v>240</v>
      </c>
      <c r="B172" s="59">
        <v>871</v>
      </c>
      <c r="C172" s="58" t="s">
        <v>94</v>
      </c>
      <c r="D172" s="58" t="s">
        <v>111</v>
      </c>
      <c r="E172" s="58" t="s">
        <v>83</v>
      </c>
      <c r="F172" s="59">
        <v>1</v>
      </c>
      <c r="G172" s="58" t="s">
        <v>79</v>
      </c>
      <c r="H172" s="58" t="s">
        <v>241</v>
      </c>
      <c r="I172" s="59"/>
      <c r="J172" s="127">
        <f>J173</f>
        <v>0</v>
      </c>
    </row>
    <row r="173" spans="1:10" hidden="1">
      <c r="A173" s="61" t="s">
        <v>110</v>
      </c>
      <c r="B173" s="59">
        <v>871</v>
      </c>
      <c r="C173" s="58" t="s">
        <v>94</v>
      </c>
      <c r="D173" s="58" t="s">
        <v>111</v>
      </c>
      <c r="E173" s="58" t="s">
        <v>83</v>
      </c>
      <c r="F173" s="59">
        <v>1</v>
      </c>
      <c r="G173" s="58" t="s">
        <v>79</v>
      </c>
      <c r="H173" s="58" t="s">
        <v>241</v>
      </c>
      <c r="I173" s="59">
        <v>410</v>
      </c>
      <c r="J173" s="127"/>
    </row>
    <row r="174" spans="1:10" ht="31.3">
      <c r="A174" s="61" t="s">
        <v>242</v>
      </c>
      <c r="B174" s="59">
        <v>871</v>
      </c>
      <c r="C174" s="58" t="s">
        <v>94</v>
      </c>
      <c r="D174" s="58" t="s">
        <v>111</v>
      </c>
      <c r="E174" s="58" t="s">
        <v>83</v>
      </c>
      <c r="F174" s="59">
        <v>1</v>
      </c>
      <c r="G174" s="58" t="s">
        <v>79</v>
      </c>
      <c r="H174" s="58" t="s">
        <v>243</v>
      </c>
      <c r="I174" s="59"/>
      <c r="J174" s="127">
        <f>J175</f>
        <v>300000</v>
      </c>
    </row>
    <row r="175" spans="1:10" ht="31.3">
      <c r="A175" s="61" t="s">
        <v>86</v>
      </c>
      <c r="B175" s="59">
        <v>871</v>
      </c>
      <c r="C175" s="58" t="s">
        <v>94</v>
      </c>
      <c r="D175" s="58" t="s">
        <v>111</v>
      </c>
      <c r="E175" s="58" t="s">
        <v>83</v>
      </c>
      <c r="F175" s="59">
        <v>1</v>
      </c>
      <c r="G175" s="58" t="s">
        <v>79</v>
      </c>
      <c r="H175" s="58" t="s">
        <v>243</v>
      </c>
      <c r="I175" s="59">
        <v>240</v>
      </c>
      <c r="J175" s="127">
        <f>50000+250000</f>
        <v>300000</v>
      </c>
    </row>
    <row r="176" spans="1:10" hidden="1">
      <c r="A176" s="61" t="s">
        <v>415</v>
      </c>
      <c r="B176" s="59">
        <v>871</v>
      </c>
      <c r="C176" s="58" t="s">
        <v>94</v>
      </c>
      <c r="D176" s="58" t="s">
        <v>111</v>
      </c>
      <c r="E176" s="58" t="s">
        <v>83</v>
      </c>
      <c r="F176" s="59">
        <v>1</v>
      </c>
      <c r="G176" s="58" t="s">
        <v>79</v>
      </c>
      <c r="H176" s="58" t="s">
        <v>416</v>
      </c>
      <c r="I176" s="59"/>
      <c r="J176" s="127">
        <f>J177</f>
        <v>0</v>
      </c>
    </row>
    <row r="177" spans="1:10" hidden="1">
      <c r="A177" s="61" t="s">
        <v>110</v>
      </c>
      <c r="B177" s="59">
        <v>871</v>
      </c>
      <c r="C177" s="58" t="s">
        <v>94</v>
      </c>
      <c r="D177" s="58" t="s">
        <v>111</v>
      </c>
      <c r="E177" s="58" t="s">
        <v>83</v>
      </c>
      <c r="F177" s="59">
        <v>1</v>
      </c>
      <c r="G177" s="58" t="s">
        <v>79</v>
      </c>
      <c r="H177" s="58" t="s">
        <v>416</v>
      </c>
      <c r="I177" s="59">
        <v>410</v>
      </c>
      <c r="J177" s="127">
        <v>0</v>
      </c>
    </row>
    <row r="178" spans="1:10">
      <c r="A178" s="61" t="s">
        <v>244</v>
      </c>
      <c r="B178" s="59">
        <v>871</v>
      </c>
      <c r="C178" s="58" t="s">
        <v>94</v>
      </c>
      <c r="D178" s="58" t="s">
        <v>111</v>
      </c>
      <c r="E178" s="58" t="s">
        <v>83</v>
      </c>
      <c r="F178" s="59">
        <v>1</v>
      </c>
      <c r="G178" s="58" t="s">
        <v>79</v>
      </c>
      <c r="H178" s="58" t="s">
        <v>245</v>
      </c>
      <c r="I178" s="59"/>
      <c r="J178" s="127">
        <f>J179</f>
        <v>9722416.9499999993</v>
      </c>
    </row>
    <row r="179" spans="1:10" ht="31.3">
      <c r="A179" s="61" t="s">
        <v>86</v>
      </c>
      <c r="B179" s="59">
        <v>871</v>
      </c>
      <c r="C179" s="58" t="s">
        <v>94</v>
      </c>
      <c r="D179" s="58" t="s">
        <v>111</v>
      </c>
      <c r="E179" s="58" t="s">
        <v>83</v>
      </c>
      <c r="F179" s="59">
        <v>1</v>
      </c>
      <c r="G179" s="58" t="s">
        <v>79</v>
      </c>
      <c r="H179" s="58" t="s">
        <v>245</v>
      </c>
      <c r="I179" s="59">
        <v>240</v>
      </c>
      <c r="J179" s="127">
        <v>9722416.9499999993</v>
      </c>
    </row>
    <row r="180" spans="1:10" hidden="1">
      <c r="A180" s="61" t="s">
        <v>246</v>
      </c>
      <c r="B180" s="59">
        <v>871</v>
      </c>
      <c r="C180" s="58" t="s">
        <v>94</v>
      </c>
      <c r="D180" s="58" t="s">
        <v>111</v>
      </c>
      <c r="E180" s="58" t="s">
        <v>83</v>
      </c>
      <c r="F180" s="59">
        <v>1</v>
      </c>
      <c r="G180" s="58" t="s">
        <v>79</v>
      </c>
      <c r="H180" s="58" t="s">
        <v>247</v>
      </c>
      <c r="I180" s="59"/>
      <c r="J180" s="127">
        <f>J181</f>
        <v>0</v>
      </c>
    </row>
    <row r="181" spans="1:10" hidden="1">
      <c r="A181" s="61" t="s">
        <v>110</v>
      </c>
      <c r="B181" s="59">
        <v>871</v>
      </c>
      <c r="C181" s="58" t="s">
        <v>94</v>
      </c>
      <c r="D181" s="58" t="s">
        <v>111</v>
      </c>
      <c r="E181" s="58" t="s">
        <v>83</v>
      </c>
      <c r="F181" s="59">
        <v>1</v>
      </c>
      <c r="G181" s="58" t="s">
        <v>79</v>
      </c>
      <c r="H181" s="58" t="s">
        <v>247</v>
      </c>
      <c r="I181" s="59">
        <v>410</v>
      </c>
      <c r="J181" s="127"/>
    </row>
    <row r="182" spans="1:10">
      <c r="A182" s="61" t="s">
        <v>248</v>
      </c>
      <c r="B182" s="59">
        <v>871</v>
      </c>
      <c r="C182" s="58" t="s">
        <v>94</v>
      </c>
      <c r="D182" s="58" t="s">
        <v>111</v>
      </c>
      <c r="E182" s="58" t="s">
        <v>83</v>
      </c>
      <c r="F182" s="59">
        <v>1</v>
      </c>
      <c r="G182" s="58" t="s">
        <v>79</v>
      </c>
      <c r="H182" s="58" t="s">
        <v>249</v>
      </c>
      <c r="I182" s="59"/>
      <c r="J182" s="127">
        <f>J183</f>
        <v>2658809.52</v>
      </c>
    </row>
    <row r="183" spans="1:10" ht="31.3">
      <c r="A183" s="61" t="s">
        <v>86</v>
      </c>
      <c r="B183" s="59">
        <v>871</v>
      </c>
      <c r="C183" s="58" t="s">
        <v>94</v>
      </c>
      <c r="D183" s="58" t="s">
        <v>111</v>
      </c>
      <c r="E183" s="58" t="s">
        <v>83</v>
      </c>
      <c r="F183" s="59">
        <v>1</v>
      </c>
      <c r="G183" s="58" t="s">
        <v>79</v>
      </c>
      <c r="H183" s="58" t="s">
        <v>249</v>
      </c>
      <c r="I183" s="59">
        <v>240</v>
      </c>
      <c r="J183" s="127">
        <v>2658809.52</v>
      </c>
    </row>
    <row r="184" spans="1:10">
      <c r="A184" s="60" t="s">
        <v>124</v>
      </c>
      <c r="B184" s="59">
        <v>871</v>
      </c>
      <c r="C184" s="58" t="s">
        <v>94</v>
      </c>
      <c r="D184" s="58" t="s">
        <v>106</v>
      </c>
      <c r="E184" s="58"/>
      <c r="F184" s="58"/>
      <c r="G184" s="58"/>
      <c r="H184" s="58"/>
      <c r="I184" s="59" t="s">
        <v>142</v>
      </c>
      <c r="J184" s="126">
        <f>J185</f>
        <v>30000</v>
      </c>
    </row>
    <row r="185" spans="1:10" ht="47">
      <c r="A185" s="61" t="s">
        <v>250</v>
      </c>
      <c r="B185" s="59">
        <v>871</v>
      </c>
      <c r="C185" s="58" t="s">
        <v>94</v>
      </c>
      <c r="D185" s="58" t="s">
        <v>106</v>
      </c>
      <c r="E185" s="58" t="s">
        <v>94</v>
      </c>
      <c r="F185" s="59">
        <v>0</v>
      </c>
      <c r="G185" s="58" t="s">
        <v>79</v>
      </c>
      <c r="H185" s="58" t="s">
        <v>80</v>
      </c>
      <c r="I185" s="59"/>
      <c r="J185" s="127">
        <f>J186</f>
        <v>30000</v>
      </c>
    </row>
    <row r="186" spans="1:10">
      <c r="A186" s="61" t="s">
        <v>252</v>
      </c>
      <c r="B186" s="58" t="s">
        <v>54</v>
      </c>
      <c r="C186" s="58" t="s">
        <v>94</v>
      </c>
      <c r="D186" s="58" t="s">
        <v>106</v>
      </c>
      <c r="E186" s="58" t="s">
        <v>94</v>
      </c>
      <c r="F186" s="59">
        <v>0</v>
      </c>
      <c r="G186" s="58" t="s">
        <v>79</v>
      </c>
      <c r="H186" s="58" t="s">
        <v>253</v>
      </c>
      <c r="I186" s="59"/>
      <c r="J186" s="127">
        <f>J187</f>
        <v>30000</v>
      </c>
    </row>
    <row r="187" spans="1:10" ht="31.3">
      <c r="A187" s="61" t="s">
        <v>251</v>
      </c>
      <c r="B187" s="58" t="s">
        <v>54</v>
      </c>
      <c r="C187" s="58" t="s">
        <v>94</v>
      </c>
      <c r="D187" s="58" t="s">
        <v>106</v>
      </c>
      <c r="E187" s="58" t="s">
        <v>94</v>
      </c>
      <c r="F187" s="59">
        <v>0</v>
      </c>
      <c r="G187" s="58" t="s">
        <v>79</v>
      </c>
      <c r="H187" s="58" t="s">
        <v>253</v>
      </c>
      <c r="I187" s="59">
        <v>810</v>
      </c>
      <c r="J187" s="127">
        <v>30000</v>
      </c>
    </row>
    <row r="188" spans="1:10">
      <c r="A188" s="66" t="s">
        <v>429</v>
      </c>
      <c r="B188" s="58" t="s">
        <v>54</v>
      </c>
      <c r="C188" s="58" t="s">
        <v>95</v>
      </c>
      <c r="D188" s="59" t="s">
        <v>23</v>
      </c>
      <c r="E188" s="58"/>
      <c r="F188" s="59"/>
      <c r="G188" s="58"/>
      <c r="H188" s="58"/>
      <c r="I188" s="59"/>
      <c r="J188" s="127">
        <f>J189+J203+J244</f>
        <v>98622907.849999994</v>
      </c>
    </row>
    <row r="189" spans="1:10">
      <c r="A189" s="60" t="s">
        <v>125</v>
      </c>
      <c r="B189" s="58" t="s">
        <v>54</v>
      </c>
      <c r="C189" s="58" t="s">
        <v>95</v>
      </c>
      <c r="D189" s="59" t="s">
        <v>76</v>
      </c>
      <c r="E189" s="58" t="s">
        <v>79</v>
      </c>
      <c r="F189" s="59">
        <v>0</v>
      </c>
      <c r="G189" s="58" t="s">
        <v>79</v>
      </c>
      <c r="H189" s="58" t="s">
        <v>80</v>
      </c>
      <c r="I189" s="59"/>
      <c r="J189" s="127">
        <f>J190+J199</f>
        <v>7113484.5099999998</v>
      </c>
    </row>
    <row r="190" spans="1:10" ht="47">
      <c r="A190" s="61" t="s">
        <v>254</v>
      </c>
      <c r="B190" s="58" t="s">
        <v>54</v>
      </c>
      <c r="C190" s="58" t="s">
        <v>95</v>
      </c>
      <c r="D190" s="58" t="s">
        <v>76</v>
      </c>
      <c r="E190" s="58" t="s">
        <v>95</v>
      </c>
      <c r="F190" s="59">
        <v>0</v>
      </c>
      <c r="G190" s="58" t="s">
        <v>79</v>
      </c>
      <c r="H190" s="58" t="s">
        <v>80</v>
      </c>
      <c r="I190" s="59"/>
      <c r="J190" s="127">
        <f>J191+J194</f>
        <v>5599142.4900000002</v>
      </c>
    </row>
    <row r="191" spans="1:10">
      <c r="A191" s="61" t="s">
        <v>255</v>
      </c>
      <c r="B191" s="58" t="s">
        <v>54</v>
      </c>
      <c r="C191" s="58" t="s">
        <v>95</v>
      </c>
      <c r="D191" s="58" t="s">
        <v>76</v>
      </c>
      <c r="E191" s="58" t="s">
        <v>95</v>
      </c>
      <c r="F191" s="59">
        <v>1</v>
      </c>
      <c r="G191" s="58" t="s">
        <v>79</v>
      </c>
      <c r="H191" s="58" t="s">
        <v>80</v>
      </c>
      <c r="I191" s="59"/>
      <c r="J191" s="127">
        <f>J192</f>
        <v>50000</v>
      </c>
    </row>
    <row r="192" spans="1:10">
      <c r="A192" s="61" t="s">
        <v>256</v>
      </c>
      <c r="B192" s="58" t="s">
        <v>54</v>
      </c>
      <c r="C192" s="58" t="s">
        <v>95</v>
      </c>
      <c r="D192" s="58" t="s">
        <v>76</v>
      </c>
      <c r="E192" s="58" t="s">
        <v>95</v>
      </c>
      <c r="F192" s="59">
        <v>1</v>
      </c>
      <c r="G192" s="58" t="s">
        <v>79</v>
      </c>
      <c r="H192" s="58" t="s">
        <v>257</v>
      </c>
      <c r="I192" s="59"/>
      <c r="J192" s="127">
        <f>J193</f>
        <v>50000</v>
      </c>
    </row>
    <row r="193" spans="1:10" ht="31.3">
      <c r="A193" s="61" t="s">
        <v>86</v>
      </c>
      <c r="B193" s="58" t="s">
        <v>54</v>
      </c>
      <c r="C193" s="58" t="s">
        <v>95</v>
      </c>
      <c r="D193" s="58" t="s">
        <v>76</v>
      </c>
      <c r="E193" s="58" t="s">
        <v>95</v>
      </c>
      <c r="F193" s="59">
        <v>1</v>
      </c>
      <c r="G193" s="58" t="s">
        <v>79</v>
      </c>
      <c r="H193" s="58" t="s">
        <v>257</v>
      </c>
      <c r="I193" s="59">
        <v>240</v>
      </c>
      <c r="J193" s="127">
        <v>50000</v>
      </c>
    </row>
    <row r="194" spans="1:10" ht="31.3">
      <c r="A194" s="61" t="s">
        <v>492</v>
      </c>
      <c r="B194" s="58" t="s">
        <v>54</v>
      </c>
      <c r="C194" s="58" t="s">
        <v>95</v>
      </c>
      <c r="D194" s="58" t="s">
        <v>76</v>
      </c>
      <c r="E194" s="58" t="s">
        <v>95</v>
      </c>
      <c r="F194" s="59">
        <v>5</v>
      </c>
      <c r="G194" s="58" t="s">
        <v>79</v>
      </c>
      <c r="H194" s="58" t="s">
        <v>80</v>
      </c>
      <c r="I194" s="59"/>
      <c r="J194" s="127">
        <f>J195+J197</f>
        <v>5549142.4900000002</v>
      </c>
    </row>
    <row r="195" spans="1:10">
      <c r="A195" s="61" t="s">
        <v>491</v>
      </c>
      <c r="B195" s="58" t="s">
        <v>54</v>
      </c>
      <c r="C195" s="58" t="s">
        <v>95</v>
      </c>
      <c r="D195" s="58" t="s">
        <v>76</v>
      </c>
      <c r="E195" s="58" t="s">
        <v>95</v>
      </c>
      <c r="F195" s="59">
        <v>5</v>
      </c>
      <c r="G195" s="58" t="s">
        <v>79</v>
      </c>
      <c r="H195" s="58" t="s">
        <v>490</v>
      </c>
      <c r="I195" s="59"/>
      <c r="J195" s="127">
        <f>J196</f>
        <v>2774571.25</v>
      </c>
    </row>
    <row r="196" spans="1:10" ht="31.3">
      <c r="A196" s="61" t="s">
        <v>86</v>
      </c>
      <c r="B196" s="58" t="s">
        <v>54</v>
      </c>
      <c r="C196" s="58" t="s">
        <v>95</v>
      </c>
      <c r="D196" s="58" t="s">
        <v>76</v>
      </c>
      <c r="E196" s="58" t="s">
        <v>95</v>
      </c>
      <c r="F196" s="59">
        <v>5</v>
      </c>
      <c r="G196" s="58" t="s">
        <v>79</v>
      </c>
      <c r="H196" s="58" t="s">
        <v>490</v>
      </c>
      <c r="I196" s="59">
        <v>240</v>
      </c>
      <c r="J196" s="127">
        <f>2497114.12+277457.13</f>
        <v>2774571.25</v>
      </c>
    </row>
    <row r="197" spans="1:10">
      <c r="A197" s="61" t="s">
        <v>493</v>
      </c>
      <c r="B197" s="58" t="s">
        <v>54</v>
      </c>
      <c r="C197" s="58" t="s">
        <v>95</v>
      </c>
      <c r="D197" s="58" t="s">
        <v>76</v>
      </c>
      <c r="E197" s="58" t="s">
        <v>95</v>
      </c>
      <c r="F197" s="59">
        <v>5</v>
      </c>
      <c r="G197" s="58" t="s">
        <v>79</v>
      </c>
      <c r="H197" s="58" t="s">
        <v>460</v>
      </c>
      <c r="I197" s="59"/>
      <c r="J197" s="127">
        <f>J198</f>
        <v>2774571.24</v>
      </c>
    </row>
    <row r="198" spans="1:10" ht="31.3">
      <c r="A198" s="61" t="s">
        <v>86</v>
      </c>
      <c r="B198" s="58" t="s">
        <v>54</v>
      </c>
      <c r="C198" s="58" t="s">
        <v>95</v>
      </c>
      <c r="D198" s="58" t="s">
        <v>76</v>
      </c>
      <c r="E198" s="58" t="s">
        <v>95</v>
      </c>
      <c r="F198" s="59">
        <v>5</v>
      </c>
      <c r="G198" s="58" t="s">
        <v>79</v>
      </c>
      <c r="H198" s="58" t="s">
        <v>460</v>
      </c>
      <c r="I198" s="59">
        <v>240</v>
      </c>
      <c r="J198" s="127">
        <v>2774571.24</v>
      </c>
    </row>
    <row r="199" spans="1:10">
      <c r="A199" s="61" t="s">
        <v>91</v>
      </c>
      <c r="B199" s="58" t="s">
        <v>54</v>
      </c>
      <c r="C199" s="58" t="s">
        <v>95</v>
      </c>
      <c r="D199" s="59" t="s">
        <v>76</v>
      </c>
      <c r="E199" s="58" t="s">
        <v>92</v>
      </c>
      <c r="F199" s="59">
        <v>0</v>
      </c>
      <c r="G199" s="58" t="s">
        <v>79</v>
      </c>
      <c r="H199" s="58" t="s">
        <v>80</v>
      </c>
      <c r="I199" s="59"/>
      <c r="J199" s="127">
        <f>J200</f>
        <v>1514342.02</v>
      </c>
    </row>
    <row r="200" spans="1:10">
      <c r="A200" s="61" t="s">
        <v>211</v>
      </c>
      <c r="B200" s="58" t="s">
        <v>54</v>
      </c>
      <c r="C200" s="58" t="s">
        <v>95</v>
      </c>
      <c r="D200" s="59" t="s">
        <v>76</v>
      </c>
      <c r="E200" s="58" t="s">
        <v>92</v>
      </c>
      <c r="F200" s="59">
        <v>9</v>
      </c>
      <c r="G200" s="58" t="s">
        <v>79</v>
      </c>
      <c r="H200" s="58" t="s">
        <v>80</v>
      </c>
      <c r="I200" s="59"/>
      <c r="J200" s="127">
        <f>J201</f>
        <v>1514342.02</v>
      </c>
    </row>
    <row r="201" spans="1:10" ht="47">
      <c r="A201" s="61" t="s">
        <v>258</v>
      </c>
      <c r="B201" s="58" t="s">
        <v>54</v>
      </c>
      <c r="C201" s="58" t="s">
        <v>95</v>
      </c>
      <c r="D201" s="59" t="s">
        <v>76</v>
      </c>
      <c r="E201" s="58" t="s">
        <v>92</v>
      </c>
      <c r="F201" s="59">
        <v>9</v>
      </c>
      <c r="G201" s="58" t="s">
        <v>79</v>
      </c>
      <c r="H201" s="58" t="s">
        <v>259</v>
      </c>
      <c r="I201" s="59"/>
      <c r="J201" s="127">
        <f>J202</f>
        <v>1514342.02</v>
      </c>
    </row>
    <row r="202" spans="1:10" ht="31.3">
      <c r="A202" s="61" t="s">
        <v>86</v>
      </c>
      <c r="B202" s="58" t="s">
        <v>54</v>
      </c>
      <c r="C202" s="58" t="s">
        <v>95</v>
      </c>
      <c r="D202" s="59" t="s">
        <v>76</v>
      </c>
      <c r="E202" s="58" t="s">
        <v>92</v>
      </c>
      <c r="F202" s="59">
        <v>9</v>
      </c>
      <c r="G202" s="58" t="s">
        <v>79</v>
      </c>
      <c r="H202" s="58" t="s">
        <v>259</v>
      </c>
      <c r="I202" s="59">
        <v>240</v>
      </c>
      <c r="J202" s="127">
        <v>1514342.02</v>
      </c>
    </row>
    <row r="203" spans="1:10">
      <c r="A203" s="60" t="s">
        <v>126</v>
      </c>
      <c r="B203" s="58" t="s">
        <v>54</v>
      </c>
      <c r="C203" s="58" t="s">
        <v>95</v>
      </c>
      <c r="D203" s="59" t="s">
        <v>83</v>
      </c>
      <c r="E203" s="58" t="s">
        <v>141</v>
      </c>
      <c r="F203" s="59"/>
      <c r="G203" s="58"/>
      <c r="H203" s="58"/>
      <c r="I203" s="59"/>
      <c r="J203" s="126">
        <f>J204+J229+J240</f>
        <v>60894945.100000001</v>
      </c>
    </row>
    <row r="204" spans="1:10" ht="47">
      <c r="A204" s="60" t="s">
        <v>234</v>
      </c>
      <c r="B204" s="58" t="s">
        <v>54</v>
      </c>
      <c r="C204" s="58" t="s">
        <v>95</v>
      </c>
      <c r="D204" s="58" t="s">
        <v>83</v>
      </c>
      <c r="E204" s="58" t="s">
        <v>83</v>
      </c>
      <c r="F204" s="59">
        <v>0</v>
      </c>
      <c r="G204" s="58" t="s">
        <v>79</v>
      </c>
      <c r="H204" s="58" t="s">
        <v>80</v>
      </c>
      <c r="I204" s="59"/>
      <c r="J204" s="127">
        <f>J205+J212</f>
        <v>60132677.530000001</v>
      </c>
    </row>
    <row r="205" spans="1:10" ht="31.3">
      <c r="A205" s="61" t="s">
        <v>260</v>
      </c>
      <c r="B205" s="58" t="s">
        <v>54</v>
      </c>
      <c r="C205" s="58" t="s">
        <v>95</v>
      </c>
      <c r="D205" s="58" t="s">
        <v>83</v>
      </c>
      <c r="E205" s="58" t="s">
        <v>83</v>
      </c>
      <c r="F205" s="59">
        <v>2</v>
      </c>
      <c r="G205" s="58" t="s">
        <v>79</v>
      </c>
      <c r="H205" s="58" t="s">
        <v>80</v>
      </c>
      <c r="I205" s="59"/>
      <c r="J205" s="127">
        <f>J206+J208+J210</f>
        <v>10341024.460000001</v>
      </c>
    </row>
    <row r="206" spans="1:10">
      <c r="A206" s="61" t="s">
        <v>505</v>
      </c>
      <c r="B206" s="149" t="s">
        <v>54</v>
      </c>
      <c r="C206" s="149" t="s">
        <v>95</v>
      </c>
      <c r="D206" s="149" t="s">
        <v>83</v>
      </c>
      <c r="E206" s="149" t="s">
        <v>83</v>
      </c>
      <c r="F206" s="150">
        <v>2</v>
      </c>
      <c r="G206" s="149" t="s">
        <v>79</v>
      </c>
      <c r="H206" s="149" t="s">
        <v>506</v>
      </c>
      <c r="I206" s="150"/>
      <c r="J206" s="127">
        <f>J207</f>
        <v>580000</v>
      </c>
    </row>
    <row r="207" spans="1:10">
      <c r="A207" s="61" t="s">
        <v>110</v>
      </c>
      <c r="B207" s="149" t="s">
        <v>54</v>
      </c>
      <c r="C207" s="149" t="s">
        <v>95</v>
      </c>
      <c r="D207" s="149" t="s">
        <v>83</v>
      </c>
      <c r="E207" s="149" t="s">
        <v>83</v>
      </c>
      <c r="F207" s="150">
        <v>2</v>
      </c>
      <c r="G207" s="149" t="s">
        <v>79</v>
      </c>
      <c r="H207" s="149" t="s">
        <v>506</v>
      </c>
      <c r="I207" s="150">
        <v>410</v>
      </c>
      <c r="J207" s="127">
        <v>580000</v>
      </c>
    </row>
    <row r="208" spans="1:10">
      <c r="A208" s="61" t="s">
        <v>261</v>
      </c>
      <c r="B208" s="58" t="s">
        <v>54</v>
      </c>
      <c r="C208" s="58" t="s">
        <v>95</v>
      </c>
      <c r="D208" s="58" t="s">
        <v>83</v>
      </c>
      <c r="E208" s="58" t="s">
        <v>83</v>
      </c>
      <c r="F208" s="59">
        <v>2</v>
      </c>
      <c r="G208" s="58" t="s">
        <v>79</v>
      </c>
      <c r="H208" s="58" t="s">
        <v>262</v>
      </c>
      <c r="I208" s="59"/>
      <c r="J208" s="127">
        <f>J209</f>
        <v>7761024.46</v>
      </c>
    </row>
    <row r="209" spans="1:10" ht="31.3">
      <c r="A209" s="61" t="s">
        <v>86</v>
      </c>
      <c r="B209" s="58" t="s">
        <v>54</v>
      </c>
      <c r="C209" s="58" t="s">
        <v>95</v>
      </c>
      <c r="D209" s="58" t="s">
        <v>83</v>
      </c>
      <c r="E209" s="58" t="s">
        <v>83</v>
      </c>
      <c r="F209" s="59">
        <v>2</v>
      </c>
      <c r="G209" s="58" t="s">
        <v>79</v>
      </c>
      <c r="H209" s="58" t="s">
        <v>262</v>
      </c>
      <c r="I209" s="59">
        <v>240</v>
      </c>
      <c r="J209" s="127">
        <v>7761024.46</v>
      </c>
    </row>
    <row r="210" spans="1:10">
      <c r="A210" s="61" t="s">
        <v>263</v>
      </c>
      <c r="B210" s="58" t="s">
        <v>54</v>
      </c>
      <c r="C210" s="58" t="s">
        <v>95</v>
      </c>
      <c r="D210" s="58" t="s">
        <v>83</v>
      </c>
      <c r="E210" s="58" t="s">
        <v>83</v>
      </c>
      <c r="F210" s="59">
        <v>2</v>
      </c>
      <c r="G210" s="58" t="s">
        <v>79</v>
      </c>
      <c r="H210" s="58" t="s">
        <v>264</v>
      </c>
      <c r="I210" s="59"/>
      <c r="J210" s="127">
        <f>J211</f>
        <v>2000000</v>
      </c>
    </row>
    <row r="211" spans="1:10" ht="31.3">
      <c r="A211" s="61" t="s">
        <v>86</v>
      </c>
      <c r="B211" s="58" t="s">
        <v>54</v>
      </c>
      <c r="C211" s="58" t="s">
        <v>95</v>
      </c>
      <c r="D211" s="58" t="s">
        <v>83</v>
      </c>
      <c r="E211" s="58" t="s">
        <v>83</v>
      </c>
      <c r="F211" s="59">
        <v>2</v>
      </c>
      <c r="G211" s="58" t="s">
        <v>79</v>
      </c>
      <c r="H211" s="58" t="s">
        <v>264</v>
      </c>
      <c r="I211" s="59">
        <v>240</v>
      </c>
      <c r="J211" s="127">
        <f>1000000+1000000</f>
        <v>2000000</v>
      </c>
    </row>
    <row r="212" spans="1:10" ht="31.3">
      <c r="A212" s="61" t="s">
        <v>265</v>
      </c>
      <c r="B212" s="58" t="s">
        <v>54</v>
      </c>
      <c r="C212" s="58" t="s">
        <v>95</v>
      </c>
      <c r="D212" s="58" t="s">
        <v>83</v>
      </c>
      <c r="E212" s="58" t="s">
        <v>83</v>
      </c>
      <c r="F212" s="59">
        <v>3</v>
      </c>
      <c r="G212" s="58" t="s">
        <v>79</v>
      </c>
      <c r="H212" s="58" t="s">
        <v>80</v>
      </c>
      <c r="I212" s="59"/>
      <c r="J212" s="127">
        <f>J213+J215+J217+J219+J221+J223+J225+J227</f>
        <v>49791653.07</v>
      </c>
    </row>
    <row r="213" spans="1:10">
      <c r="A213" s="61" t="s">
        <v>266</v>
      </c>
      <c r="B213" s="58" t="s">
        <v>54</v>
      </c>
      <c r="C213" s="58" t="s">
        <v>95</v>
      </c>
      <c r="D213" s="58" t="s">
        <v>83</v>
      </c>
      <c r="E213" s="58" t="s">
        <v>83</v>
      </c>
      <c r="F213" s="59">
        <v>3</v>
      </c>
      <c r="G213" s="58" t="s">
        <v>79</v>
      </c>
      <c r="H213" s="58" t="s">
        <v>267</v>
      </c>
      <c r="I213" s="59"/>
      <c r="J213" s="127">
        <f>J214</f>
        <v>520000</v>
      </c>
    </row>
    <row r="214" spans="1:10" ht="31.3">
      <c r="A214" s="61" t="s">
        <v>86</v>
      </c>
      <c r="B214" s="58" t="s">
        <v>54</v>
      </c>
      <c r="C214" s="58" t="s">
        <v>95</v>
      </c>
      <c r="D214" s="58" t="s">
        <v>83</v>
      </c>
      <c r="E214" s="58" t="s">
        <v>83</v>
      </c>
      <c r="F214" s="59">
        <v>3</v>
      </c>
      <c r="G214" s="58" t="s">
        <v>79</v>
      </c>
      <c r="H214" s="58" t="s">
        <v>267</v>
      </c>
      <c r="I214" s="59">
        <v>240</v>
      </c>
      <c r="J214" s="127">
        <v>520000</v>
      </c>
    </row>
    <row r="215" spans="1:10">
      <c r="A215" s="61" t="s">
        <v>268</v>
      </c>
      <c r="B215" s="58" t="s">
        <v>54</v>
      </c>
      <c r="C215" s="58" t="s">
        <v>95</v>
      </c>
      <c r="D215" s="58" t="s">
        <v>83</v>
      </c>
      <c r="E215" s="58" t="s">
        <v>83</v>
      </c>
      <c r="F215" s="59">
        <v>3</v>
      </c>
      <c r="G215" s="58" t="s">
        <v>79</v>
      </c>
      <c r="H215" s="58" t="s">
        <v>269</v>
      </c>
      <c r="I215" s="59"/>
      <c r="J215" s="127">
        <f>J216</f>
        <v>700000</v>
      </c>
    </row>
    <row r="216" spans="1:10" ht="31.3">
      <c r="A216" s="61" t="s">
        <v>86</v>
      </c>
      <c r="B216" s="58" t="s">
        <v>54</v>
      </c>
      <c r="C216" s="58" t="s">
        <v>95</v>
      </c>
      <c r="D216" s="58" t="s">
        <v>83</v>
      </c>
      <c r="E216" s="58" t="s">
        <v>83</v>
      </c>
      <c r="F216" s="59">
        <v>3</v>
      </c>
      <c r="G216" s="58" t="s">
        <v>79</v>
      </c>
      <c r="H216" s="58" t="s">
        <v>269</v>
      </c>
      <c r="I216" s="59">
        <v>240</v>
      </c>
      <c r="J216" s="127">
        <v>700000</v>
      </c>
    </row>
    <row r="217" spans="1:10">
      <c r="A217" s="61" t="s">
        <v>270</v>
      </c>
      <c r="B217" s="58" t="s">
        <v>54</v>
      </c>
      <c r="C217" s="58" t="s">
        <v>95</v>
      </c>
      <c r="D217" s="58" t="s">
        <v>83</v>
      </c>
      <c r="E217" s="58" t="s">
        <v>83</v>
      </c>
      <c r="F217" s="59">
        <v>3</v>
      </c>
      <c r="G217" s="58" t="s">
        <v>79</v>
      </c>
      <c r="H217" s="59">
        <v>29220</v>
      </c>
      <c r="I217" s="59"/>
      <c r="J217" s="127">
        <f>J218</f>
        <v>1528409.6</v>
      </c>
    </row>
    <row r="218" spans="1:10" ht="31.3">
      <c r="A218" s="61" t="s">
        <v>86</v>
      </c>
      <c r="B218" s="58" t="s">
        <v>54</v>
      </c>
      <c r="C218" s="58" t="s">
        <v>95</v>
      </c>
      <c r="D218" s="58" t="s">
        <v>83</v>
      </c>
      <c r="E218" s="58" t="s">
        <v>83</v>
      </c>
      <c r="F218" s="59">
        <v>3</v>
      </c>
      <c r="G218" s="58" t="s">
        <v>79</v>
      </c>
      <c r="H218" s="59">
        <v>29220</v>
      </c>
      <c r="I218" s="59">
        <v>240</v>
      </c>
      <c r="J218" s="127">
        <f>2528409.6-1000000</f>
        <v>1528409.6</v>
      </c>
    </row>
    <row r="219" spans="1:10">
      <c r="A219" s="61" t="s">
        <v>271</v>
      </c>
      <c r="B219" s="59">
        <v>871</v>
      </c>
      <c r="C219" s="58" t="s">
        <v>95</v>
      </c>
      <c r="D219" s="58" t="s">
        <v>83</v>
      </c>
      <c r="E219" s="58" t="s">
        <v>83</v>
      </c>
      <c r="F219" s="59">
        <v>3</v>
      </c>
      <c r="G219" s="58" t="s">
        <v>79</v>
      </c>
      <c r="H219" s="58" t="s">
        <v>272</v>
      </c>
      <c r="I219" s="59"/>
      <c r="J219" s="127">
        <f>J220</f>
        <v>35587019.140000001</v>
      </c>
    </row>
    <row r="220" spans="1:10" ht="31.3">
      <c r="A220" s="61" t="s">
        <v>86</v>
      </c>
      <c r="B220" s="59">
        <v>871</v>
      </c>
      <c r="C220" s="58" t="s">
        <v>95</v>
      </c>
      <c r="D220" s="58" t="s">
        <v>83</v>
      </c>
      <c r="E220" s="58" t="s">
        <v>83</v>
      </c>
      <c r="F220" s="59">
        <v>3</v>
      </c>
      <c r="G220" s="58" t="s">
        <v>79</v>
      </c>
      <c r="H220" s="58" t="s">
        <v>272</v>
      </c>
      <c r="I220" s="59">
        <v>240</v>
      </c>
      <c r="J220" s="127">
        <f>28830767.02+7336252.12-580000</f>
        <v>35587019.140000001</v>
      </c>
    </row>
    <row r="221" spans="1:10" hidden="1">
      <c r="A221" s="61" t="s">
        <v>273</v>
      </c>
      <c r="B221" s="59">
        <v>871</v>
      </c>
      <c r="C221" s="58" t="s">
        <v>95</v>
      </c>
      <c r="D221" s="58" t="s">
        <v>83</v>
      </c>
      <c r="E221" s="58" t="s">
        <v>83</v>
      </c>
      <c r="F221" s="59">
        <v>3</v>
      </c>
      <c r="G221" s="58" t="s">
        <v>79</v>
      </c>
      <c r="H221" s="59">
        <v>29490</v>
      </c>
      <c r="I221" s="59"/>
      <c r="J221" s="127">
        <f>J222</f>
        <v>0</v>
      </c>
    </row>
    <row r="222" spans="1:10" ht="31.3" hidden="1">
      <c r="A222" s="61" t="s">
        <v>86</v>
      </c>
      <c r="B222" s="59">
        <v>871</v>
      </c>
      <c r="C222" s="58" t="s">
        <v>95</v>
      </c>
      <c r="D222" s="58" t="s">
        <v>83</v>
      </c>
      <c r="E222" s="58" t="s">
        <v>83</v>
      </c>
      <c r="F222" s="59">
        <v>3</v>
      </c>
      <c r="G222" s="58" t="s">
        <v>79</v>
      </c>
      <c r="H222" s="59">
        <v>29490</v>
      </c>
      <c r="I222" s="59">
        <v>240</v>
      </c>
      <c r="J222" s="127">
        <v>0</v>
      </c>
    </row>
    <row r="223" spans="1:10">
      <c r="A223" s="61" t="s">
        <v>274</v>
      </c>
      <c r="B223" s="59">
        <v>871</v>
      </c>
      <c r="C223" s="58" t="s">
        <v>95</v>
      </c>
      <c r="D223" s="58" t="s">
        <v>83</v>
      </c>
      <c r="E223" s="58" t="s">
        <v>83</v>
      </c>
      <c r="F223" s="59">
        <v>3</v>
      </c>
      <c r="G223" s="58" t="s">
        <v>79</v>
      </c>
      <c r="H223" s="58" t="s">
        <v>275</v>
      </c>
      <c r="I223" s="59"/>
      <c r="J223" s="127">
        <f>J224</f>
        <v>10256224.33</v>
      </c>
    </row>
    <row r="224" spans="1:10" ht="31.3">
      <c r="A224" s="61" t="s">
        <v>86</v>
      </c>
      <c r="B224" s="59">
        <v>871</v>
      </c>
      <c r="C224" s="58" t="s">
        <v>95</v>
      </c>
      <c r="D224" s="58" t="s">
        <v>83</v>
      </c>
      <c r="E224" s="58" t="s">
        <v>83</v>
      </c>
      <c r="F224" s="59">
        <v>3</v>
      </c>
      <c r="G224" s="58" t="s">
        <v>79</v>
      </c>
      <c r="H224" s="58" t="s">
        <v>275</v>
      </c>
      <c r="I224" s="59">
        <v>240</v>
      </c>
      <c r="J224" s="127">
        <f>9856224.33+400000</f>
        <v>10256224.33</v>
      </c>
    </row>
    <row r="225" spans="1:10" hidden="1">
      <c r="A225" s="61" t="s">
        <v>276</v>
      </c>
      <c r="B225" s="59">
        <v>871</v>
      </c>
      <c r="C225" s="58" t="s">
        <v>95</v>
      </c>
      <c r="D225" s="58" t="s">
        <v>83</v>
      </c>
      <c r="E225" s="58" t="s">
        <v>83</v>
      </c>
      <c r="F225" s="59">
        <v>3</v>
      </c>
      <c r="G225" s="58" t="s">
        <v>79</v>
      </c>
      <c r="H225" s="58" t="s">
        <v>277</v>
      </c>
      <c r="I225" s="59"/>
      <c r="J225" s="127">
        <f>J226</f>
        <v>0</v>
      </c>
    </row>
    <row r="226" spans="1:10" ht="31.3" hidden="1">
      <c r="A226" s="61" t="s">
        <v>86</v>
      </c>
      <c r="B226" s="59">
        <v>871</v>
      </c>
      <c r="C226" s="58" t="s">
        <v>95</v>
      </c>
      <c r="D226" s="58" t="s">
        <v>83</v>
      </c>
      <c r="E226" s="58" t="s">
        <v>83</v>
      </c>
      <c r="F226" s="59">
        <v>3</v>
      </c>
      <c r="G226" s="58" t="s">
        <v>79</v>
      </c>
      <c r="H226" s="58" t="s">
        <v>277</v>
      </c>
      <c r="I226" s="59">
        <v>240</v>
      </c>
      <c r="J226" s="127">
        <v>0</v>
      </c>
    </row>
    <row r="227" spans="1:10">
      <c r="A227" s="61" t="s">
        <v>278</v>
      </c>
      <c r="B227" s="59">
        <v>871</v>
      </c>
      <c r="C227" s="58" t="s">
        <v>95</v>
      </c>
      <c r="D227" s="58" t="s">
        <v>83</v>
      </c>
      <c r="E227" s="58" t="s">
        <v>83</v>
      </c>
      <c r="F227" s="59">
        <v>3</v>
      </c>
      <c r="G227" s="58" t="s">
        <v>79</v>
      </c>
      <c r="H227" s="58" t="s">
        <v>279</v>
      </c>
      <c r="I227" s="59"/>
      <c r="J227" s="127">
        <f>J228</f>
        <v>1200000</v>
      </c>
    </row>
    <row r="228" spans="1:10" ht="31.3">
      <c r="A228" s="61" t="s">
        <v>86</v>
      </c>
      <c r="B228" s="59">
        <v>871</v>
      </c>
      <c r="C228" s="58" t="s">
        <v>95</v>
      </c>
      <c r="D228" s="58" t="s">
        <v>83</v>
      </c>
      <c r="E228" s="58" t="s">
        <v>83</v>
      </c>
      <c r="F228" s="59">
        <v>3</v>
      </c>
      <c r="G228" s="58" t="s">
        <v>79</v>
      </c>
      <c r="H228" s="58" t="s">
        <v>279</v>
      </c>
      <c r="I228" s="59">
        <v>240</v>
      </c>
      <c r="J228" s="127">
        <v>1200000</v>
      </c>
    </row>
    <row r="229" spans="1:10" ht="47">
      <c r="A229" s="61" t="s">
        <v>280</v>
      </c>
      <c r="B229" s="59">
        <v>871</v>
      </c>
      <c r="C229" s="58" t="s">
        <v>95</v>
      </c>
      <c r="D229" s="58" t="s">
        <v>83</v>
      </c>
      <c r="E229" s="58" t="s">
        <v>119</v>
      </c>
      <c r="F229" s="59">
        <v>0</v>
      </c>
      <c r="G229" s="58" t="s">
        <v>79</v>
      </c>
      <c r="H229" s="58" t="s">
        <v>80</v>
      </c>
      <c r="I229" s="59"/>
      <c r="J229" s="127">
        <f>J230</f>
        <v>767.57</v>
      </c>
    </row>
    <row r="230" spans="1:10" ht="47">
      <c r="A230" s="61" t="s">
        <v>281</v>
      </c>
      <c r="B230" s="59">
        <v>871</v>
      </c>
      <c r="C230" s="58" t="s">
        <v>95</v>
      </c>
      <c r="D230" s="58" t="s">
        <v>83</v>
      </c>
      <c r="E230" s="58" t="s">
        <v>119</v>
      </c>
      <c r="F230" s="59">
        <v>1</v>
      </c>
      <c r="G230" s="58" t="s">
        <v>79</v>
      </c>
      <c r="H230" s="58" t="s">
        <v>80</v>
      </c>
      <c r="I230" s="59"/>
      <c r="J230" s="127">
        <f>J231+J234+J237</f>
        <v>767.57</v>
      </c>
    </row>
    <row r="231" spans="1:10" hidden="1">
      <c r="A231" s="61" t="s">
        <v>282</v>
      </c>
      <c r="B231" s="59">
        <v>871</v>
      </c>
      <c r="C231" s="58" t="s">
        <v>95</v>
      </c>
      <c r="D231" s="58" t="s">
        <v>83</v>
      </c>
      <c r="E231" s="58" t="s">
        <v>119</v>
      </c>
      <c r="F231" s="59">
        <v>1</v>
      </c>
      <c r="G231" s="58" t="s">
        <v>76</v>
      </c>
      <c r="H231" s="58" t="s">
        <v>80</v>
      </c>
      <c r="I231" s="59"/>
      <c r="J231" s="127">
        <f>J232</f>
        <v>0</v>
      </c>
    </row>
    <row r="232" spans="1:10" ht="78.3" hidden="1">
      <c r="A232" s="61" t="s">
        <v>283</v>
      </c>
      <c r="B232" s="59">
        <v>871</v>
      </c>
      <c r="C232" s="58" t="s">
        <v>95</v>
      </c>
      <c r="D232" s="58" t="s">
        <v>83</v>
      </c>
      <c r="E232" s="58" t="s">
        <v>119</v>
      </c>
      <c r="F232" s="59">
        <v>1</v>
      </c>
      <c r="G232" s="58" t="s">
        <v>76</v>
      </c>
      <c r="H232" s="58" t="s">
        <v>284</v>
      </c>
      <c r="I232" s="59"/>
      <c r="J232" s="127">
        <f>J233</f>
        <v>0</v>
      </c>
    </row>
    <row r="233" spans="1:10" ht="31.3" hidden="1">
      <c r="A233" s="61" t="s">
        <v>86</v>
      </c>
      <c r="B233" s="59">
        <v>871</v>
      </c>
      <c r="C233" s="58" t="s">
        <v>95</v>
      </c>
      <c r="D233" s="58" t="s">
        <v>83</v>
      </c>
      <c r="E233" s="58" t="s">
        <v>119</v>
      </c>
      <c r="F233" s="59">
        <v>1</v>
      </c>
      <c r="G233" s="58" t="s">
        <v>76</v>
      </c>
      <c r="H233" s="58" t="s">
        <v>284</v>
      </c>
      <c r="I233" s="59">
        <v>240</v>
      </c>
      <c r="J233" s="127">
        <v>0</v>
      </c>
    </row>
    <row r="234" spans="1:10" hidden="1">
      <c r="A234" s="61" t="s">
        <v>285</v>
      </c>
      <c r="B234" s="59">
        <v>871</v>
      </c>
      <c r="C234" s="58" t="s">
        <v>95</v>
      </c>
      <c r="D234" s="58" t="s">
        <v>83</v>
      </c>
      <c r="E234" s="58" t="s">
        <v>119</v>
      </c>
      <c r="F234" s="59">
        <v>1</v>
      </c>
      <c r="G234" s="58" t="s">
        <v>77</v>
      </c>
      <c r="H234" s="58" t="s">
        <v>80</v>
      </c>
      <c r="I234" s="59"/>
      <c r="J234" s="127">
        <f>J235</f>
        <v>0</v>
      </c>
    </row>
    <row r="235" spans="1:10" ht="78.3" hidden="1">
      <c r="A235" s="61" t="s">
        <v>283</v>
      </c>
      <c r="B235" s="59">
        <v>871</v>
      </c>
      <c r="C235" s="58" t="s">
        <v>95</v>
      </c>
      <c r="D235" s="58" t="s">
        <v>83</v>
      </c>
      <c r="E235" s="58" t="s">
        <v>119</v>
      </c>
      <c r="F235" s="59">
        <v>1</v>
      </c>
      <c r="G235" s="58" t="s">
        <v>77</v>
      </c>
      <c r="H235" s="58" t="s">
        <v>284</v>
      </c>
      <c r="I235" s="59"/>
      <c r="J235" s="127">
        <f>J236</f>
        <v>0</v>
      </c>
    </row>
    <row r="236" spans="1:10" ht="31.3" hidden="1">
      <c r="A236" s="61" t="s">
        <v>86</v>
      </c>
      <c r="B236" s="59">
        <v>871</v>
      </c>
      <c r="C236" s="58" t="s">
        <v>95</v>
      </c>
      <c r="D236" s="58" t="s">
        <v>83</v>
      </c>
      <c r="E236" s="58" t="s">
        <v>119</v>
      </c>
      <c r="F236" s="59">
        <v>1</v>
      </c>
      <c r="G236" s="58" t="s">
        <v>77</v>
      </c>
      <c r="H236" s="58" t="s">
        <v>284</v>
      </c>
      <c r="I236" s="59">
        <v>240</v>
      </c>
      <c r="J236" s="127"/>
    </row>
    <row r="237" spans="1:10" ht="93.95">
      <c r="A237" s="61" t="s">
        <v>286</v>
      </c>
      <c r="B237" s="59">
        <v>871</v>
      </c>
      <c r="C237" s="58" t="s">
        <v>95</v>
      </c>
      <c r="D237" s="58" t="s">
        <v>83</v>
      </c>
      <c r="E237" s="58" t="s">
        <v>119</v>
      </c>
      <c r="F237" s="59">
        <v>1</v>
      </c>
      <c r="G237" s="58" t="s">
        <v>127</v>
      </c>
      <c r="H237" s="58" t="s">
        <v>80</v>
      </c>
      <c r="I237" s="59"/>
      <c r="J237" s="127">
        <f>J238</f>
        <v>767.57</v>
      </c>
    </row>
    <row r="238" spans="1:10" ht="78.3">
      <c r="A238" s="61" t="s">
        <v>283</v>
      </c>
      <c r="B238" s="59">
        <v>871</v>
      </c>
      <c r="C238" s="58" t="s">
        <v>95</v>
      </c>
      <c r="D238" s="58" t="s">
        <v>83</v>
      </c>
      <c r="E238" s="58" t="s">
        <v>119</v>
      </c>
      <c r="F238" s="59">
        <v>1</v>
      </c>
      <c r="G238" s="58" t="s">
        <v>127</v>
      </c>
      <c r="H238" s="58" t="s">
        <v>128</v>
      </c>
      <c r="I238" s="59"/>
      <c r="J238" s="127">
        <f>J239</f>
        <v>767.57</v>
      </c>
    </row>
    <row r="239" spans="1:10">
      <c r="A239" s="65" t="s">
        <v>164</v>
      </c>
      <c r="B239" s="59">
        <v>871</v>
      </c>
      <c r="C239" s="58" t="s">
        <v>95</v>
      </c>
      <c r="D239" s="58" t="s">
        <v>83</v>
      </c>
      <c r="E239" s="58" t="s">
        <v>119</v>
      </c>
      <c r="F239" s="59">
        <v>1</v>
      </c>
      <c r="G239" s="58" t="s">
        <v>127</v>
      </c>
      <c r="H239" s="58" t="s">
        <v>128</v>
      </c>
      <c r="I239" s="59">
        <v>540</v>
      </c>
      <c r="J239" s="127">
        <v>767.57</v>
      </c>
    </row>
    <row r="240" spans="1:10">
      <c r="A240" s="61" t="s">
        <v>164</v>
      </c>
      <c r="B240" s="58" t="s">
        <v>54</v>
      </c>
      <c r="C240" s="58" t="s">
        <v>95</v>
      </c>
      <c r="D240" s="58" t="s">
        <v>83</v>
      </c>
      <c r="E240" s="58" t="s">
        <v>161</v>
      </c>
      <c r="F240" s="58" t="s">
        <v>78</v>
      </c>
      <c r="G240" s="58" t="s">
        <v>79</v>
      </c>
      <c r="H240" s="58" t="s">
        <v>80</v>
      </c>
      <c r="I240" s="59"/>
      <c r="J240" s="127">
        <f>J241</f>
        <v>761500</v>
      </c>
    </row>
    <row r="241" spans="1:10" ht="62.65">
      <c r="A241" s="61" t="s">
        <v>159</v>
      </c>
      <c r="B241" s="58" t="s">
        <v>54</v>
      </c>
      <c r="C241" s="58" t="s">
        <v>95</v>
      </c>
      <c r="D241" s="58" t="s">
        <v>83</v>
      </c>
      <c r="E241" s="58" t="s">
        <v>161</v>
      </c>
      <c r="F241" s="58" t="s">
        <v>84</v>
      </c>
      <c r="G241" s="58" t="s">
        <v>79</v>
      </c>
      <c r="H241" s="58" t="s">
        <v>80</v>
      </c>
      <c r="I241" s="59"/>
      <c r="J241" s="127">
        <f>J242</f>
        <v>761500</v>
      </c>
    </row>
    <row r="242" spans="1:10" ht="31.3">
      <c r="A242" s="61" t="s">
        <v>427</v>
      </c>
      <c r="B242" s="58" t="s">
        <v>54</v>
      </c>
      <c r="C242" s="58" t="s">
        <v>95</v>
      </c>
      <c r="D242" s="58" t="s">
        <v>83</v>
      </c>
      <c r="E242" s="58">
        <v>97</v>
      </c>
      <c r="F242" s="59">
        <v>2</v>
      </c>
      <c r="G242" s="58" t="s">
        <v>79</v>
      </c>
      <c r="H242" s="59">
        <v>85200</v>
      </c>
      <c r="I242" s="58"/>
      <c r="J242" s="127">
        <f>J243</f>
        <v>761500</v>
      </c>
    </row>
    <row r="243" spans="1:10">
      <c r="A243" s="64" t="s">
        <v>164</v>
      </c>
      <c r="B243" s="58" t="s">
        <v>54</v>
      </c>
      <c r="C243" s="58" t="s">
        <v>95</v>
      </c>
      <c r="D243" s="58" t="s">
        <v>83</v>
      </c>
      <c r="E243" s="58">
        <v>97</v>
      </c>
      <c r="F243" s="59">
        <v>2</v>
      </c>
      <c r="G243" s="58" t="s">
        <v>79</v>
      </c>
      <c r="H243" s="59">
        <v>85200</v>
      </c>
      <c r="I243" s="58" t="s">
        <v>428</v>
      </c>
      <c r="J243" s="127">
        <f>654900+106600</f>
        <v>761500</v>
      </c>
    </row>
    <row r="244" spans="1:10">
      <c r="A244" s="61" t="s">
        <v>287</v>
      </c>
      <c r="B244" s="59">
        <v>871</v>
      </c>
      <c r="C244" s="58" t="s">
        <v>95</v>
      </c>
      <c r="D244" s="58" t="s">
        <v>95</v>
      </c>
      <c r="E244" s="58" t="s">
        <v>79</v>
      </c>
      <c r="F244" s="59">
        <v>0</v>
      </c>
      <c r="G244" s="58" t="s">
        <v>79</v>
      </c>
      <c r="H244" s="58" t="s">
        <v>80</v>
      </c>
      <c r="I244" s="59"/>
      <c r="J244" s="127">
        <f>J245+J251</f>
        <v>30614478.239999998</v>
      </c>
    </row>
    <row r="245" spans="1:10" ht="47">
      <c r="A245" s="60" t="s">
        <v>234</v>
      </c>
      <c r="B245" s="59">
        <v>871</v>
      </c>
      <c r="C245" s="58" t="s">
        <v>95</v>
      </c>
      <c r="D245" s="58" t="s">
        <v>95</v>
      </c>
      <c r="E245" s="58" t="s">
        <v>83</v>
      </c>
      <c r="F245" s="59">
        <v>0</v>
      </c>
      <c r="G245" s="58" t="s">
        <v>79</v>
      </c>
      <c r="H245" s="58" t="s">
        <v>80</v>
      </c>
      <c r="I245" s="59"/>
      <c r="J245" s="127">
        <f>J246</f>
        <v>29876478.239999998</v>
      </c>
    </row>
    <row r="246" spans="1:10">
      <c r="A246" s="61" t="s">
        <v>288</v>
      </c>
      <c r="B246" s="59">
        <v>871</v>
      </c>
      <c r="C246" s="58" t="s">
        <v>95</v>
      </c>
      <c r="D246" s="58" t="s">
        <v>95</v>
      </c>
      <c r="E246" s="58" t="s">
        <v>83</v>
      </c>
      <c r="F246" s="59">
        <v>4</v>
      </c>
      <c r="G246" s="58" t="s">
        <v>79</v>
      </c>
      <c r="H246" s="58" t="s">
        <v>80</v>
      </c>
      <c r="I246" s="59"/>
      <c r="J246" s="127">
        <f>J247</f>
        <v>29876478.239999998</v>
      </c>
    </row>
    <row r="247" spans="1:10" ht="31.3">
      <c r="A247" s="61" t="s">
        <v>289</v>
      </c>
      <c r="B247" s="59">
        <v>871</v>
      </c>
      <c r="C247" s="58" t="s">
        <v>95</v>
      </c>
      <c r="D247" s="58" t="s">
        <v>95</v>
      </c>
      <c r="E247" s="58" t="s">
        <v>83</v>
      </c>
      <c r="F247" s="59">
        <v>4</v>
      </c>
      <c r="G247" s="58" t="s">
        <v>79</v>
      </c>
      <c r="H247" s="58" t="s">
        <v>290</v>
      </c>
      <c r="I247" s="59"/>
      <c r="J247" s="127">
        <f>SUM(J248:J250)</f>
        <v>29876478.239999998</v>
      </c>
    </row>
    <row r="248" spans="1:10">
      <c r="A248" s="60" t="s">
        <v>291</v>
      </c>
      <c r="B248" s="59">
        <v>871</v>
      </c>
      <c r="C248" s="58" t="s">
        <v>95</v>
      </c>
      <c r="D248" s="58" t="s">
        <v>95</v>
      </c>
      <c r="E248" s="58" t="s">
        <v>83</v>
      </c>
      <c r="F248" s="59">
        <v>4</v>
      </c>
      <c r="G248" s="58" t="s">
        <v>79</v>
      </c>
      <c r="H248" s="58" t="s">
        <v>290</v>
      </c>
      <c r="I248" s="59">
        <v>110</v>
      </c>
      <c r="J248" s="127">
        <f>24525541.25-3760746.68+2201465.68</f>
        <v>22966260.25</v>
      </c>
    </row>
    <row r="249" spans="1:10" ht="31.3">
      <c r="A249" s="61" t="s">
        <v>86</v>
      </c>
      <c r="B249" s="59">
        <v>871</v>
      </c>
      <c r="C249" s="58" t="s">
        <v>95</v>
      </c>
      <c r="D249" s="58" t="s">
        <v>95</v>
      </c>
      <c r="E249" s="58" t="s">
        <v>83</v>
      </c>
      <c r="F249" s="59">
        <v>4</v>
      </c>
      <c r="G249" s="58" t="s">
        <v>79</v>
      </c>
      <c r="H249" s="58" t="s">
        <v>290</v>
      </c>
      <c r="I249" s="59">
        <v>240</v>
      </c>
      <c r="J249" s="127">
        <f>4908732.6+400000+1551485.39</f>
        <v>6860217.9899999993</v>
      </c>
    </row>
    <row r="250" spans="1:10">
      <c r="A250" s="60" t="s">
        <v>88</v>
      </c>
      <c r="B250" s="59">
        <v>871</v>
      </c>
      <c r="C250" s="58" t="s">
        <v>95</v>
      </c>
      <c r="D250" s="58" t="s">
        <v>95</v>
      </c>
      <c r="E250" s="58" t="s">
        <v>83</v>
      </c>
      <c r="F250" s="59">
        <v>4</v>
      </c>
      <c r="G250" s="58" t="s">
        <v>79</v>
      </c>
      <c r="H250" s="58" t="s">
        <v>290</v>
      </c>
      <c r="I250" s="59">
        <v>850</v>
      </c>
      <c r="J250" s="127">
        <v>50000</v>
      </c>
    </row>
    <row r="251" spans="1:10" ht="47">
      <c r="A251" s="60" t="s">
        <v>186</v>
      </c>
      <c r="B251" s="59">
        <v>871</v>
      </c>
      <c r="C251" s="58" t="s">
        <v>95</v>
      </c>
      <c r="D251" s="58" t="s">
        <v>95</v>
      </c>
      <c r="E251" s="58" t="s">
        <v>98</v>
      </c>
      <c r="F251" s="59">
        <v>0</v>
      </c>
      <c r="G251" s="58" t="s">
        <v>79</v>
      </c>
      <c r="H251" s="58" t="s">
        <v>80</v>
      </c>
      <c r="I251" s="59"/>
      <c r="J251" s="127">
        <f>J252</f>
        <v>738000</v>
      </c>
    </row>
    <row r="252" spans="1:10">
      <c r="A252" s="60" t="s">
        <v>292</v>
      </c>
      <c r="B252" s="58" t="s">
        <v>54</v>
      </c>
      <c r="C252" s="58" t="s">
        <v>95</v>
      </c>
      <c r="D252" s="58" t="s">
        <v>95</v>
      </c>
      <c r="E252" s="58" t="s">
        <v>98</v>
      </c>
      <c r="F252" s="59">
        <v>2</v>
      </c>
      <c r="G252" s="58" t="s">
        <v>79</v>
      </c>
      <c r="H252" s="58" t="s">
        <v>80</v>
      </c>
      <c r="I252" s="59"/>
      <c r="J252" s="127">
        <f>J253+J256</f>
        <v>738000</v>
      </c>
    </row>
    <row r="253" spans="1:10">
      <c r="A253" s="60" t="s">
        <v>188</v>
      </c>
      <c r="B253" s="58" t="s">
        <v>54</v>
      </c>
      <c r="C253" s="58" t="s">
        <v>95</v>
      </c>
      <c r="D253" s="58" t="s">
        <v>95</v>
      </c>
      <c r="E253" s="58" t="s">
        <v>98</v>
      </c>
      <c r="F253" s="59">
        <v>2</v>
      </c>
      <c r="G253" s="58" t="s">
        <v>76</v>
      </c>
      <c r="H253" s="58" t="s">
        <v>80</v>
      </c>
      <c r="I253" s="59"/>
      <c r="J253" s="127">
        <f>J254</f>
        <v>200000</v>
      </c>
    </row>
    <row r="254" spans="1:10" ht="31.3">
      <c r="A254" s="61" t="s">
        <v>189</v>
      </c>
      <c r="B254" s="58" t="s">
        <v>54</v>
      </c>
      <c r="C254" s="58" t="s">
        <v>95</v>
      </c>
      <c r="D254" s="58" t="s">
        <v>95</v>
      </c>
      <c r="E254" s="58" t="s">
        <v>98</v>
      </c>
      <c r="F254" s="58" t="s">
        <v>84</v>
      </c>
      <c r="G254" s="58" t="s">
        <v>76</v>
      </c>
      <c r="H254" s="58" t="s">
        <v>190</v>
      </c>
      <c r="I254" s="58"/>
      <c r="J254" s="127">
        <f>J255</f>
        <v>200000</v>
      </c>
    </row>
    <row r="255" spans="1:10" ht="31.3">
      <c r="A255" s="61" t="s">
        <v>86</v>
      </c>
      <c r="B255" s="58" t="s">
        <v>54</v>
      </c>
      <c r="C255" s="58" t="s">
        <v>95</v>
      </c>
      <c r="D255" s="58" t="s">
        <v>95</v>
      </c>
      <c r="E255" s="58" t="s">
        <v>98</v>
      </c>
      <c r="F255" s="58" t="s">
        <v>84</v>
      </c>
      <c r="G255" s="58" t="s">
        <v>76</v>
      </c>
      <c r="H255" s="58" t="s">
        <v>190</v>
      </c>
      <c r="I255" s="58" t="s">
        <v>87</v>
      </c>
      <c r="J255" s="127">
        <v>200000</v>
      </c>
    </row>
    <row r="256" spans="1:10">
      <c r="A256" s="60" t="s">
        <v>293</v>
      </c>
      <c r="B256" s="58" t="s">
        <v>54</v>
      </c>
      <c r="C256" s="58" t="s">
        <v>95</v>
      </c>
      <c r="D256" s="58" t="s">
        <v>95</v>
      </c>
      <c r="E256" s="58" t="s">
        <v>98</v>
      </c>
      <c r="F256" s="59">
        <v>2</v>
      </c>
      <c r="G256" s="58" t="s">
        <v>77</v>
      </c>
      <c r="H256" s="58"/>
      <c r="I256" s="59"/>
      <c r="J256" s="127">
        <f>J257</f>
        <v>538000</v>
      </c>
    </row>
    <row r="257" spans="1:10" ht="31.3">
      <c r="A257" s="61" t="s">
        <v>189</v>
      </c>
      <c r="B257" s="58" t="s">
        <v>54</v>
      </c>
      <c r="C257" s="58" t="s">
        <v>95</v>
      </c>
      <c r="D257" s="58" t="s">
        <v>95</v>
      </c>
      <c r="E257" s="58" t="s">
        <v>98</v>
      </c>
      <c r="F257" s="58" t="s">
        <v>84</v>
      </c>
      <c r="G257" s="58" t="s">
        <v>77</v>
      </c>
      <c r="H257" s="58" t="s">
        <v>190</v>
      </c>
      <c r="I257" s="58"/>
      <c r="J257" s="127">
        <f>J258</f>
        <v>538000</v>
      </c>
    </row>
    <row r="258" spans="1:10" ht="31.3">
      <c r="A258" s="61" t="s">
        <v>86</v>
      </c>
      <c r="B258" s="58" t="s">
        <v>54</v>
      </c>
      <c r="C258" s="58" t="s">
        <v>95</v>
      </c>
      <c r="D258" s="58" t="s">
        <v>95</v>
      </c>
      <c r="E258" s="58" t="s">
        <v>98</v>
      </c>
      <c r="F258" s="58" t="s">
        <v>84</v>
      </c>
      <c r="G258" s="58" t="s">
        <v>77</v>
      </c>
      <c r="H258" s="58" t="s">
        <v>190</v>
      </c>
      <c r="I258" s="58" t="s">
        <v>87</v>
      </c>
      <c r="J258" s="127">
        <v>538000</v>
      </c>
    </row>
    <row r="259" spans="1:10">
      <c r="A259" s="50" t="s">
        <v>495</v>
      </c>
      <c r="B259" s="48" t="s">
        <v>54</v>
      </c>
      <c r="C259" s="48" t="s">
        <v>97</v>
      </c>
      <c r="D259" s="48"/>
      <c r="E259" s="48"/>
      <c r="F259" s="48"/>
      <c r="G259" s="48"/>
      <c r="H259" s="48"/>
      <c r="I259" s="48"/>
      <c r="J259" s="127">
        <f>J260</f>
        <v>50000</v>
      </c>
    </row>
    <row r="260" spans="1:10">
      <c r="A260" s="50" t="s">
        <v>496</v>
      </c>
      <c r="B260" s="48" t="s">
        <v>54</v>
      </c>
      <c r="C260" s="48" t="s">
        <v>97</v>
      </c>
      <c r="D260" s="48" t="s">
        <v>95</v>
      </c>
      <c r="E260" s="48"/>
      <c r="F260" s="48"/>
      <c r="G260" s="48"/>
      <c r="H260" s="48"/>
      <c r="I260" s="48"/>
      <c r="J260" s="127">
        <f>J261</f>
        <v>50000</v>
      </c>
    </row>
    <row r="261" spans="1:10" ht="47">
      <c r="A261" s="50" t="s">
        <v>175</v>
      </c>
      <c r="B261" s="48" t="s">
        <v>54</v>
      </c>
      <c r="C261" s="48" t="s">
        <v>97</v>
      </c>
      <c r="D261" s="48" t="s">
        <v>95</v>
      </c>
      <c r="E261" s="48" t="s">
        <v>76</v>
      </c>
      <c r="F261" s="49">
        <v>1</v>
      </c>
      <c r="G261" s="48" t="s">
        <v>78</v>
      </c>
      <c r="H261" s="48" t="s">
        <v>80</v>
      </c>
      <c r="I261" s="48"/>
      <c r="J261" s="127">
        <f>J262</f>
        <v>50000</v>
      </c>
    </row>
    <row r="262" spans="1:10">
      <c r="A262" s="50" t="s">
        <v>176</v>
      </c>
      <c r="B262" s="48" t="s">
        <v>54</v>
      </c>
      <c r="C262" s="48" t="s">
        <v>97</v>
      </c>
      <c r="D262" s="48" t="s">
        <v>95</v>
      </c>
      <c r="E262" s="48" t="s">
        <v>76</v>
      </c>
      <c r="F262" s="49">
        <v>1</v>
      </c>
      <c r="G262" s="48" t="s">
        <v>78</v>
      </c>
      <c r="H262" s="48" t="s">
        <v>80</v>
      </c>
      <c r="I262" s="48"/>
      <c r="J262" s="127">
        <f>J263</f>
        <v>50000</v>
      </c>
    </row>
    <row r="263" spans="1:10">
      <c r="A263" s="50" t="s">
        <v>177</v>
      </c>
      <c r="B263" s="48" t="s">
        <v>54</v>
      </c>
      <c r="C263" s="48" t="s">
        <v>97</v>
      </c>
      <c r="D263" s="48" t="s">
        <v>95</v>
      </c>
      <c r="E263" s="48" t="s">
        <v>76</v>
      </c>
      <c r="F263" s="48" t="s">
        <v>81</v>
      </c>
      <c r="G263" s="48" t="s">
        <v>78</v>
      </c>
      <c r="H263" s="48" t="s">
        <v>178</v>
      </c>
      <c r="I263" s="48"/>
      <c r="J263" s="127">
        <f>J264</f>
        <v>50000</v>
      </c>
    </row>
    <row r="264" spans="1:10" ht="31.3">
      <c r="A264" s="50" t="s">
        <v>86</v>
      </c>
      <c r="B264" s="48" t="s">
        <v>54</v>
      </c>
      <c r="C264" s="48" t="s">
        <v>97</v>
      </c>
      <c r="D264" s="48" t="s">
        <v>95</v>
      </c>
      <c r="E264" s="48" t="s">
        <v>76</v>
      </c>
      <c r="F264" s="48" t="s">
        <v>81</v>
      </c>
      <c r="G264" s="48" t="s">
        <v>78</v>
      </c>
      <c r="H264" s="48" t="s">
        <v>178</v>
      </c>
      <c r="I264" s="48" t="s">
        <v>87</v>
      </c>
      <c r="J264" s="127">
        <v>50000</v>
      </c>
    </row>
    <row r="265" spans="1:10">
      <c r="A265" s="66" t="s">
        <v>129</v>
      </c>
      <c r="B265" s="58" t="s">
        <v>54</v>
      </c>
      <c r="C265" s="58" t="s">
        <v>98</v>
      </c>
      <c r="D265" s="58"/>
      <c r="E265" s="58"/>
      <c r="F265" s="59"/>
      <c r="G265" s="58"/>
      <c r="H265" s="58"/>
      <c r="I265" s="59"/>
      <c r="J265" s="126">
        <f>J266+J270</f>
        <v>3006737</v>
      </c>
    </row>
    <row r="266" spans="1:10" ht="31.3">
      <c r="A266" s="67" t="s">
        <v>130</v>
      </c>
      <c r="B266" s="58" t="s">
        <v>54</v>
      </c>
      <c r="C266" s="58" t="s">
        <v>98</v>
      </c>
      <c r="D266" s="58" t="s">
        <v>95</v>
      </c>
      <c r="E266" s="58"/>
      <c r="F266" s="59"/>
      <c r="G266" s="58"/>
      <c r="H266" s="58"/>
      <c r="I266" s="59"/>
      <c r="J266" s="127">
        <f>J267</f>
        <v>20000</v>
      </c>
    </row>
    <row r="267" spans="1:10" ht="78.3">
      <c r="A267" s="60" t="s">
        <v>294</v>
      </c>
      <c r="B267" s="58" t="s">
        <v>54</v>
      </c>
      <c r="C267" s="58" t="s">
        <v>98</v>
      </c>
      <c r="D267" s="58" t="s">
        <v>95</v>
      </c>
      <c r="E267" s="58" t="s">
        <v>111</v>
      </c>
      <c r="F267" s="59">
        <v>0</v>
      </c>
      <c r="G267" s="58" t="s">
        <v>79</v>
      </c>
      <c r="H267" s="58" t="s">
        <v>80</v>
      </c>
      <c r="I267" s="59"/>
      <c r="J267" s="127">
        <f>J268</f>
        <v>20000</v>
      </c>
    </row>
    <row r="268" spans="1:10" ht="31.3">
      <c r="A268" s="61" t="s">
        <v>295</v>
      </c>
      <c r="B268" s="58" t="s">
        <v>54</v>
      </c>
      <c r="C268" s="58" t="s">
        <v>98</v>
      </c>
      <c r="D268" s="58" t="s">
        <v>95</v>
      </c>
      <c r="E268" s="58" t="s">
        <v>111</v>
      </c>
      <c r="F268" s="59">
        <v>0</v>
      </c>
      <c r="G268" s="58" t="s">
        <v>79</v>
      </c>
      <c r="H268" s="58" t="s">
        <v>296</v>
      </c>
      <c r="I268" s="59"/>
      <c r="J268" s="127">
        <f>J269</f>
        <v>20000</v>
      </c>
    </row>
    <row r="269" spans="1:10" ht="31.3">
      <c r="A269" s="61" t="s">
        <v>86</v>
      </c>
      <c r="B269" s="58" t="s">
        <v>54</v>
      </c>
      <c r="C269" s="58" t="s">
        <v>98</v>
      </c>
      <c r="D269" s="58" t="s">
        <v>95</v>
      </c>
      <c r="E269" s="58" t="s">
        <v>111</v>
      </c>
      <c r="F269" s="59">
        <v>0</v>
      </c>
      <c r="G269" s="58" t="s">
        <v>79</v>
      </c>
      <c r="H269" s="58" t="s">
        <v>296</v>
      </c>
      <c r="I269" s="59">
        <v>240</v>
      </c>
      <c r="J269" s="127">
        <v>20000</v>
      </c>
    </row>
    <row r="270" spans="1:10">
      <c r="A270" s="60" t="s">
        <v>131</v>
      </c>
      <c r="B270" s="58" t="s">
        <v>54</v>
      </c>
      <c r="C270" s="58" t="s">
        <v>98</v>
      </c>
      <c r="D270" s="58" t="s">
        <v>98</v>
      </c>
      <c r="E270" s="58"/>
      <c r="F270" s="59"/>
      <c r="G270" s="58"/>
      <c r="H270" s="58"/>
      <c r="I270" s="59"/>
      <c r="J270" s="126">
        <f>J271</f>
        <v>2986737</v>
      </c>
    </row>
    <row r="271" spans="1:10" ht="47">
      <c r="A271" s="61" t="s">
        <v>297</v>
      </c>
      <c r="B271" s="58" t="s">
        <v>54</v>
      </c>
      <c r="C271" s="58" t="s">
        <v>98</v>
      </c>
      <c r="D271" s="58" t="s">
        <v>98</v>
      </c>
      <c r="E271" s="58" t="s">
        <v>97</v>
      </c>
      <c r="F271" s="59">
        <v>0</v>
      </c>
      <c r="G271" s="58" t="s">
        <v>79</v>
      </c>
      <c r="H271" s="58" t="s">
        <v>80</v>
      </c>
      <c r="I271" s="59"/>
      <c r="J271" s="126">
        <f>J272</f>
        <v>2986737</v>
      </c>
    </row>
    <row r="272" spans="1:10">
      <c r="A272" s="60" t="s">
        <v>131</v>
      </c>
      <c r="B272" s="58" t="s">
        <v>54</v>
      </c>
      <c r="C272" s="58" t="s">
        <v>98</v>
      </c>
      <c r="D272" s="58" t="s">
        <v>98</v>
      </c>
      <c r="E272" s="58" t="s">
        <v>97</v>
      </c>
      <c r="F272" s="59">
        <v>1</v>
      </c>
      <c r="G272" s="58" t="s">
        <v>79</v>
      </c>
      <c r="H272" s="58" t="s">
        <v>80</v>
      </c>
      <c r="I272" s="59"/>
      <c r="J272" s="126">
        <f>J273+J275</f>
        <v>2986737</v>
      </c>
    </row>
    <row r="273" spans="1:10">
      <c r="A273" s="60" t="s">
        <v>298</v>
      </c>
      <c r="B273" s="58" t="s">
        <v>54</v>
      </c>
      <c r="C273" s="58" t="s">
        <v>98</v>
      </c>
      <c r="D273" s="58" t="s">
        <v>98</v>
      </c>
      <c r="E273" s="58" t="s">
        <v>97</v>
      </c>
      <c r="F273" s="59">
        <v>1</v>
      </c>
      <c r="G273" s="58" t="s">
        <v>79</v>
      </c>
      <c r="H273" s="58" t="s">
        <v>299</v>
      </c>
      <c r="I273" s="59"/>
      <c r="J273" s="126">
        <f>J274</f>
        <v>150120.6</v>
      </c>
    </row>
    <row r="274" spans="1:10">
      <c r="A274" s="60" t="s">
        <v>291</v>
      </c>
      <c r="B274" s="58" t="s">
        <v>54</v>
      </c>
      <c r="C274" s="58" t="s">
        <v>98</v>
      </c>
      <c r="D274" s="58" t="s">
        <v>98</v>
      </c>
      <c r="E274" s="58" t="s">
        <v>97</v>
      </c>
      <c r="F274" s="59">
        <v>1</v>
      </c>
      <c r="G274" s="58" t="s">
        <v>79</v>
      </c>
      <c r="H274" s="58" t="s">
        <v>299</v>
      </c>
      <c r="I274" s="59">
        <v>110</v>
      </c>
      <c r="J274" s="126">
        <v>150120.6</v>
      </c>
    </row>
    <row r="275" spans="1:10" ht="31.3">
      <c r="A275" s="60" t="s">
        <v>300</v>
      </c>
      <c r="B275" s="58" t="s">
        <v>54</v>
      </c>
      <c r="C275" s="58" t="s">
        <v>98</v>
      </c>
      <c r="D275" s="58" t="s">
        <v>98</v>
      </c>
      <c r="E275" s="58" t="s">
        <v>97</v>
      </c>
      <c r="F275" s="59">
        <v>1</v>
      </c>
      <c r="G275" s="58" t="s">
        <v>79</v>
      </c>
      <c r="H275" s="58" t="s">
        <v>301</v>
      </c>
      <c r="I275" s="59"/>
      <c r="J275" s="126">
        <f>J276</f>
        <v>2836616.4</v>
      </c>
    </row>
    <row r="276" spans="1:10">
      <c r="A276" s="61" t="s">
        <v>114</v>
      </c>
      <c r="B276" s="58" t="s">
        <v>54</v>
      </c>
      <c r="C276" s="58" t="s">
        <v>98</v>
      </c>
      <c r="D276" s="58" t="s">
        <v>98</v>
      </c>
      <c r="E276" s="58" t="s">
        <v>97</v>
      </c>
      <c r="F276" s="59">
        <v>1</v>
      </c>
      <c r="G276" s="58" t="s">
        <v>79</v>
      </c>
      <c r="H276" s="58" t="s">
        <v>301</v>
      </c>
      <c r="I276" s="59">
        <v>520</v>
      </c>
      <c r="J276" s="126">
        <v>2836616.4</v>
      </c>
    </row>
    <row r="277" spans="1:10">
      <c r="A277" s="66" t="s">
        <v>302</v>
      </c>
      <c r="B277" s="58" t="s">
        <v>54</v>
      </c>
      <c r="C277" s="58" t="s">
        <v>121</v>
      </c>
      <c r="D277" s="58"/>
      <c r="E277" s="58"/>
      <c r="F277" s="59"/>
      <c r="G277" s="58"/>
      <c r="H277" s="58"/>
      <c r="I277" s="59"/>
      <c r="J277" s="126">
        <f>J278+J296</f>
        <v>29335155.129999999</v>
      </c>
    </row>
    <row r="278" spans="1:10">
      <c r="A278" s="60" t="s">
        <v>132</v>
      </c>
      <c r="B278" s="58" t="s">
        <v>54</v>
      </c>
      <c r="C278" s="58" t="s">
        <v>121</v>
      </c>
      <c r="D278" s="59" t="s">
        <v>76</v>
      </c>
      <c r="E278" s="58" t="s">
        <v>141</v>
      </c>
      <c r="F278" s="59"/>
      <c r="G278" s="58"/>
      <c r="H278" s="58"/>
      <c r="I278" s="59" t="s">
        <v>142</v>
      </c>
      <c r="J278" s="126">
        <f>J290+J279+J286</f>
        <v>28181272.5</v>
      </c>
    </row>
    <row r="279" spans="1:10" ht="47">
      <c r="A279" s="61" t="s">
        <v>297</v>
      </c>
      <c r="B279" s="58" t="s">
        <v>54</v>
      </c>
      <c r="C279" s="58" t="s">
        <v>121</v>
      </c>
      <c r="D279" s="58" t="s">
        <v>76</v>
      </c>
      <c r="E279" s="58" t="s">
        <v>97</v>
      </c>
      <c r="F279" s="59">
        <v>0</v>
      </c>
      <c r="G279" s="58" t="s">
        <v>79</v>
      </c>
      <c r="H279" s="58" t="s">
        <v>80</v>
      </c>
      <c r="I279" s="59"/>
      <c r="J279" s="126">
        <f>J280+J283</f>
        <v>26188379.68</v>
      </c>
    </row>
    <row r="280" spans="1:10">
      <c r="A280" s="61" t="s">
        <v>303</v>
      </c>
      <c r="B280" s="58" t="s">
        <v>54</v>
      </c>
      <c r="C280" s="58" t="s">
        <v>121</v>
      </c>
      <c r="D280" s="58" t="s">
        <v>76</v>
      </c>
      <c r="E280" s="58" t="s">
        <v>97</v>
      </c>
      <c r="F280" s="59">
        <v>2</v>
      </c>
      <c r="G280" s="58" t="s">
        <v>79</v>
      </c>
      <c r="H280" s="58" t="s">
        <v>80</v>
      </c>
      <c r="I280" s="59"/>
      <c r="J280" s="126">
        <f>J281</f>
        <v>7532459.54</v>
      </c>
    </row>
    <row r="281" spans="1:10" ht="31.3">
      <c r="A281" s="61" t="s">
        <v>289</v>
      </c>
      <c r="B281" s="58" t="s">
        <v>54</v>
      </c>
      <c r="C281" s="58" t="s">
        <v>121</v>
      </c>
      <c r="D281" s="58" t="s">
        <v>76</v>
      </c>
      <c r="E281" s="58" t="s">
        <v>97</v>
      </c>
      <c r="F281" s="59">
        <v>2</v>
      </c>
      <c r="G281" s="58" t="s">
        <v>79</v>
      </c>
      <c r="H281" s="58" t="s">
        <v>290</v>
      </c>
      <c r="I281" s="59"/>
      <c r="J281" s="126">
        <f>SUM(J282:J282)</f>
        <v>7532459.54</v>
      </c>
    </row>
    <row r="282" spans="1:10">
      <c r="A282" s="60" t="s">
        <v>122</v>
      </c>
      <c r="B282" s="58" t="s">
        <v>54</v>
      </c>
      <c r="C282" s="58" t="s">
        <v>121</v>
      </c>
      <c r="D282" s="58" t="s">
        <v>76</v>
      </c>
      <c r="E282" s="58" t="s">
        <v>97</v>
      </c>
      <c r="F282" s="59">
        <v>2</v>
      </c>
      <c r="G282" s="58" t="s">
        <v>79</v>
      </c>
      <c r="H282" s="58" t="s">
        <v>290</v>
      </c>
      <c r="I282" s="59">
        <v>620</v>
      </c>
      <c r="J282" s="126">
        <v>7532459.54</v>
      </c>
    </row>
    <row r="283" spans="1:10">
      <c r="A283" s="61" t="s">
        <v>304</v>
      </c>
      <c r="B283" s="58" t="s">
        <v>54</v>
      </c>
      <c r="C283" s="58" t="s">
        <v>121</v>
      </c>
      <c r="D283" s="58" t="s">
        <v>76</v>
      </c>
      <c r="E283" s="58" t="s">
        <v>97</v>
      </c>
      <c r="F283" s="59">
        <v>5</v>
      </c>
      <c r="G283" s="58" t="s">
        <v>79</v>
      </c>
      <c r="H283" s="58" t="s">
        <v>80</v>
      </c>
      <c r="I283" s="59"/>
      <c r="J283" s="126">
        <f>J284</f>
        <v>18655920.140000001</v>
      </c>
    </row>
    <row r="284" spans="1:10" ht="31.3">
      <c r="A284" s="61" t="s">
        <v>289</v>
      </c>
      <c r="B284" s="58" t="s">
        <v>54</v>
      </c>
      <c r="C284" s="58" t="s">
        <v>121</v>
      </c>
      <c r="D284" s="58" t="s">
        <v>76</v>
      </c>
      <c r="E284" s="58" t="s">
        <v>97</v>
      </c>
      <c r="F284" s="59">
        <v>5</v>
      </c>
      <c r="G284" s="58" t="s">
        <v>79</v>
      </c>
      <c r="H284" s="58" t="s">
        <v>290</v>
      </c>
      <c r="I284" s="59"/>
      <c r="J284" s="126">
        <f>J285</f>
        <v>18655920.140000001</v>
      </c>
    </row>
    <row r="285" spans="1:10">
      <c r="A285" s="60" t="s">
        <v>122</v>
      </c>
      <c r="B285" s="58" t="s">
        <v>54</v>
      </c>
      <c r="C285" s="58" t="s">
        <v>121</v>
      </c>
      <c r="D285" s="58" t="s">
        <v>76</v>
      </c>
      <c r="E285" s="58" t="s">
        <v>97</v>
      </c>
      <c r="F285" s="59">
        <v>5</v>
      </c>
      <c r="G285" s="58" t="s">
        <v>79</v>
      </c>
      <c r="H285" s="58" t="s">
        <v>290</v>
      </c>
      <c r="I285" s="59">
        <v>620</v>
      </c>
      <c r="J285" s="126">
        <f>18655920.14</f>
        <v>18655920.140000001</v>
      </c>
    </row>
    <row r="286" spans="1:10" ht="47" hidden="1">
      <c r="A286" s="60" t="s">
        <v>198</v>
      </c>
      <c r="B286" s="58" t="s">
        <v>54</v>
      </c>
      <c r="C286" s="58" t="s">
        <v>121</v>
      </c>
      <c r="D286" s="58" t="s">
        <v>76</v>
      </c>
      <c r="E286" s="58" t="s">
        <v>99</v>
      </c>
      <c r="F286" s="59">
        <v>0</v>
      </c>
      <c r="G286" s="58" t="s">
        <v>79</v>
      </c>
      <c r="H286" s="58" t="s">
        <v>80</v>
      </c>
      <c r="I286" s="59"/>
      <c r="J286" s="127">
        <f>J287</f>
        <v>0</v>
      </c>
    </row>
    <row r="287" spans="1:10" hidden="1">
      <c r="A287" s="61" t="s">
        <v>199</v>
      </c>
      <c r="B287" s="58" t="s">
        <v>54</v>
      </c>
      <c r="C287" s="58" t="s">
        <v>121</v>
      </c>
      <c r="D287" s="58" t="s">
        <v>76</v>
      </c>
      <c r="E287" s="58" t="s">
        <v>99</v>
      </c>
      <c r="F287" s="58" t="s">
        <v>78</v>
      </c>
      <c r="G287" s="58" t="s">
        <v>76</v>
      </c>
      <c r="H287" s="58" t="s">
        <v>80</v>
      </c>
      <c r="I287" s="58"/>
      <c r="J287" s="127">
        <f>J288</f>
        <v>0</v>
      </c>
    </row>
    <row r="288" spans="1:10" hidden="1">
      <c r="A288" s="61" t="s">
        <v>200</v>
      </c>
      <c r="B288" s="58" t="s">
        <v>54</v>
      </c>
      <c r="C288" s="58" t="s">
        <v>121</v>
      </c>
      <c r="D288" s="58" t="s">
        <v>76</v>
      </c>
      <c r="E288" s="58" t="s">
        <v>99</v>
      </c>
      <c r="F288" s="58" t="s">
        <v>78</v>
      </c>
      <c r="G288" s="58" t="s">
        <v>76</v>
      </c>
      <c r="H288" s="58" t="s">
        <v>201</v>
      </c>
      <c r="I288" s="58"/>
      <c r="J288" s="127">
        <f>J289</f>
        <v>0</v>
      </c>
    </row>
    <row r="289" spans="1:10" ht="31.3" hidden="1">
      <c r="A289" s="61" t="s">
        <v>86</v>
      </c>
      <c r="B289" s="58" t="s">
        <v>54</v>
      </c>
      <c r="C289" s="58" t="s">
        <v>121</v>
      </c>
      <c r="D289" s="58" t="s">
        <v>76</v>
      </c>
      <c r="E289" s="58" t="s">
        <v>99</v>
      </c>
      <c r="F289" s="58" t="s">
        <v>78</v>
      </c>
      <c r="G289" s="58" t="s">
        <v>76</v>
      </c>
      <c r="H289" s="58" t="s">
        <v>201</v>
      </c>
      <c r="I289" s="58" t="s">
        <v>87</v>
      </c>
      <c r="J289" s="127"/>
    </row>
    <row r="290" spans="1:10">
      <c r="A290" s="61" t="s">
        <v>91</v>
      </c>
      <c r="B290" s="58" t="s">
        <v>54</v>
      </c>
      <c r="C290" s="58" t="s">
        <v>121</v>
      </c>
      <c r="D290" s="58" t="s">
        <v>76</v>
      </c>
      <c r="E290" s="58" t="s">
        <v>92</v>
      </c>
      <c r="F290" s="59">
        <v>0</v>
      </c>
      <c r="G290" s="58" t="s">
        <v>78</v>
      </c>
      <c r="H290" s="58" t="s">
        <v>80</v>
      </c>
      <c r="I290" s="59"/>
      <c r="J290" s="126">
        <f>J291</f>
        <v>1992892.82</v>
      </c>
    </row>
    <row r="291" spans="1:10">
      <c r="A291" s="61" t="s">
        <v>211</v>
      </c>
      <c r="B291" s="58" t="s">
        <v>54</v>
      </c>
      <c r="C291" s="58" t="s">
        <v>121</v>
      </c>
      <c r="D291" s="58" t="s">
        <v>76</v>
      </c>
      <c r="E291" s="58" t="s">
        <v>92</v>
      </c>
      <c r="F291" s="59">
        <v>9</v>
      </c>
      <c r="G291" s="58" t="s">
        <v>78</v>
      </c>
      <c r="H291" s="58" t="s">
        <v>80</v>
      </c>
      <c r="I291" s="59"/>
      <c r="J291" s="126">
        <f>J292+J294</f>
        <v>1992892.82</v>
      </c>
    </row>
    <row r="292" spans="1:10" ht="62.65">
      <c r="A292" s="61" t="s">
        <v>305</v>
      </c>
      <c r="B292" s="58" t="s">
        <v>54</v>
      </c>
      <c r="C292" s="58" t="s">
        <v>121</v>
      </c>
      <c r="D292" s="58" t="s">
        <v>76</v>
      </c>
      <c r="E292" s="58" t="s">
        <v>92</v>
      </c>
      <c r="F292" s="59">
        <v>9</v>
      </c>
      <c r="G292" s="58" t="s">
        <v>79</v>
      </c>
      <c r="H292" s="58" t="s">
        <v>133</v>
      </c>
      <c r="I292" s="59"/>
      <c r="J292" s="126">
        <f>J293</f>
        <v>63952</v>
      </c>
    </row>
    <row r="293" spans="1:10">
      <c r="A293" s="60" t="s">
        <v>122</v>
      </c>
      <c r="B293" s="58" t="s">
        <v>54</v>
      </c>
      <c r="C293" s="58" t="s">
        <v>121</v>
      </c>
      <c r="D293" s="58" t="s">
        <v>76</v>
      </c>
      <c r="E293" s="58" t="s">
        <v>92</v>
      </c>
      <c r="F293" s="59">
        <v>9</v>
      </c>
      <c r="G293" s="58" t="s">
        <v>79</v>
      </c>
      <c r="H293" s="58" t="s">
        <v>133</v>
      </c>
      <c r="I293" s="59">
        <v>620</v>
      </c>
      <c r="J293" s="126">
        <v>63952</v>
      </c>
    </row>
    <row r="294" spans="1:10" ht="31.3">
      <c r="A294" s="61" t="s">
        <v>398</v>
      </c>
      <c r="B294" s="58" t="s">
        <v>54</v>
      </c>
      <c r="C294" s="58" t="s">
        <v>121</v>
      </c>
      <c r="D294" s="58" t="s">
        <v>76</v>
      </c>
      <c r="E294" s="58" t="s">
        <v>92</v>
      </c>
      <c r="F294" s="59">
        <v>9</v>
      </c>
      <c r="G294" s="58" t="s">
        <v>79</v>
      </c>
      <c r="H294" s="58" t="s">
        <v>397</v>
      </c>
      <c r="I294" s="59"/>
      <c r="J294" s="126">
        <f>SUM(J295:J295)</f>
        <v>1928940.82</v>
      </c>
    </row>
    <row r="295" spans="1:10">
      <c r="A295" s="60" t="s">
        <v>122</v>
      </c>
      <c r="B295" s="58" t="s">
        <v>54</v>
      </c>
      <c r="C295" s="58" t="s">
        <v>121</v>
      </c>
      <c r="D295" s="58" t="s">
        <v>76</v>
      </c>
      <c r="E295" s="58" t="s">
        <v>92</v>
      </c>
      <c r="F295" s="59">
        <v>9</v>
      </c>
      <c r="G295" s="58" t="s">
        <v>79</v>
      </c>
      <c r="H295" s="58" t="s">
        <v>397</v>
      </c>
      <c r="I295" s="59">
        <v>620</v>
      </c>
      <c r="J295" s="126">
        <v>1928940.82</v>
      </c>
    </row>
    <row r="296" spans="1:10">
      <c r="A296" s="60" t="s">
        <v>134</v>
      </c>
      <c r="B296" s="58" t="s">
        <v>54</v>
      </c>
      <c r="C296" s="58" t="s">
        <v>121</v>
      </c>
      <c r="D296" s="58" t="s">
        <v>94</v>
      </c>
      <c r="E296" s="58"/>
      <c r="F296" s="59"/>
      <c r="G296" s="58"/>
      <c r="H296" s="58"/>
      <c r="I296" s="59"/>
      <c r="J296" s="127">
        <f>J297</f>
        <v>1153882.6299999999</v>
      </c>
    </row>
    <row r="297" spans="1:10" ht="47">
      <c r="A297" s="61" t="s">
        <v>297</v>
      </c>
      <c r="B297" s="58" t="s">
        <v>54</v>
      </c>
      <c r="C297" s="58" t="s">
        <v>121</v>
      </c>
      <c r="D297" s="58" t="s">
        <v>94</v>
      </c>
      <c r="E297" s="58" t="s">
        <v>97</v>
      </c>
      <c r="F297" s="59">
        <v>0</v>
      </c>
      <c r="G297" s="58" t="s">
        <v>79</v>
      </c>
      <c r="H297" s="58" t="s">
        <v>80</v>
      </c>
      <c r="I297" s="59"/>
      <c r="J297" s="127">
        <f>J298</f>
        <v>1153882.6299999999</v>
      </c>
    </row>
    <row r="298" spans="1:10">
      <c r="A298" s="61" t="s">
        <v>306</v>
      </c>
      <c r="B298" s="58" t="s">
        <v>54</v>
      </c>
      <c r="C298" s="58" t="s">
        <v>121</v>
      </c>
      <c r="D298" s="58" t="s">
        <v>94</v>
      </c>
      <c r="E298" s="58" t="s">
        <v>97</v>
      </c>
      <c r="F298" s="59">
        <v>3</v>
      </c>
      <c r="G298" s="58" t="s">
        <v>79</v>
      </c>
      <c r="H298" s="58" t="s">
        <v>80</v>
      </c>
      <c r="I298" s="59"/>
      <c r="J298" s="127">
        <f>J299+J301+J303</f>
        <v>1153882.6299999999</v>
      </c>
    </row>
    <row r="299" spans="1:10">
      <c r="A299" s="61" t="s">
        <v>307</v>
      </c>
      <c r="B299" s="58" t="s">
        <v>54</v>
      </c>
      <c r="C299" s="58" t="s">
        <v>121</v>
      </c>
      <c r="D299" s="58" t="s">
        <v>94</v>
      </c>
      <c r="E299" s="58" t="s">
        <v>97</v>
      </c>
      <c r="F299" s="59">
        <v>3</v>
      </c>
      <c r="G299" s="58" t="s">
        <v>79</v>
      </c>
      <c r="H299" s="58" t="s">
        <v>308</v>
      </c>
      <c r="I299" s="59"/>
      <c r="J299" s="127">
        <f>J300</f>
        <v>150000</v>
      </c>
    </row>
    <row r="300" spans="1:10">
      <c r="A300" s="61" t="s">
        <v>100</v>
      </c>
      <c r="B300" s="58" t="s">
        <v>54</v>
      </c>
      <c r="C300" s="58" t="s">
        <v>121</v>
      </c>
      <c r="D300" s="58" t="s">
        <v>94</v>
      </c>
      <c r="E300" s="58" t="s">
        <v>97</v>
      </c>
      <c r="F300" s="59">
        <v>3</v>
      </c>
      <c r="G300" s="58" t="s">
        <v>79</v>
      </c>
      <c r="H300" s="58" t="s">
        <v>308</v>
      </c>
      <c r="I300" s="59">
        <v>350</v>
      </c>
      <c r="J300" s="127">
        <v>150000</v>
      </c>
    </row>
    <row r="301" spans="1:10">
      <c r="A301" s="61" t="s">
        <v>309</v>
      </c>
      <c r="B301" s="58" t="s">
        <v>54</v>
      </c>
      <c r="C301" s="58" t="s">
        <v>121</v>
      </c>
      <c r="D301" s="58" t="s">
        <v>94</v>
      </c>
      <c r="E301" s="58" t="s">
        <v>97</v>
      </c>
      <c r="F301" s="59">
        <v>3</v>
      </c>
      <c r="G301" s="58" t="s">
        <v>79</v>
      </c>
      <c r="H301" s="58" t="s">
        <v>310</v>
      </c>
      <c r="I301" s="59"/>
      <c r="J301" s="127">
        <f>J302</f>
        <v>293882.63</v>
      </c>
    </row>
    <row r="302" spans="1:10" ht="31.3">
      <c r="A302" s="61" t="s">
        <v>86</v>
      </c>
      <c r="B302" s="58" t="s">
        <v>54</v>
      </c>
      <c r="C302" s="58" t="s">
        <v>121</v>
      </c>
      <c r="D302" s="58" t="s">
        <v>94</v>
      </c>
      <c r="E302" s="58" t="s">
        <v>97</v>
      </c>
      <c r="F302" s="59">
        <v>3</v>
      </c>
      <c r="G302" s="58" t="s">
        <v>79</v>
      </c>
      <c r="H302" s="58" t="s">
        <v>310</v>
      </c>
      <c r="I302" s="59">
        <v>240</v>
      </c>
      <c r="J302" s="127">
        <v>293882.63</v>
      </c>
    </row>
    <row r="303" spans="1:10">
      <c r="A303" s="61" t="s">
        <v>311</v>
      </c>
      <c r="B303" s="58" t="s">
        <v>54</v>
      </c>
      <c r="C303" s="58" t="s">
        <v>121</v>
      </c>
      <c r="D303" s="58" t="s">
        <v>94</v>
      </c>
      <c r="E303" s="58" t="s">
        <v>97</v>
      </c>
      <c r="F303" s="59">
        <v>3</v>
      </c>
      <c r="G303" s="58" t="s">
        <v>79</v>
      </c>
      <c r="H303" s="58" t="s">
        <v>312</v>
      </c>
      <c r="I303" s="59"/>
      <c r="J303" s="127">
        <f>J304</f>
        <v>710000</v>
      </c>
    </row>
    <row r="304" spans="1:10" ht="31.3">
      <c r="A304" s="61" t="s">
        <v>86</v>
      </c>
      <c r="B304" s="58" t="s">
        <v>54</v>
      </c>
      <c r="C304" s="58" t="s">
        <v>121</v>
      </c>
      <c r="D304" s="58" t="s">
        <v>94</v>
      </c>
      <c r="E304" s="58" t="s">
        <v>97</v>
      </c>
      <c r="F304" s="59">
        <v>3</v>
      </c>
      <c r="G304" s="58" t="s">
        <v>79</v>
      </c>
      <c r="H304" s="58" t="s">
        <v>312</v>
      </c>
      <c r="I304" s="59">
        <v>240</v>
      </c>
      <c r="J304" s="127">
        <v>710000</v>
      </c>
    </row>
    <row r="305" spans="1:10">
      <c r="A305" s="66" t="s">
        <v>135</v>
      </c>
      <c r="B305" s="58" t="s">
        <v>54</v>
      </c>
      <c r="C305" s="58">
        <v>10</v>
      </c>
      <c r="D305" s="58"/>
      <c r="E305" s="58"/>
      <c r="F305" s="59"/>
      <c r="G305" s="58"/>
      <c r="H305" s="58"/>
      <c r="I305" s="59"/>
      <c r="J305" s="127">
        <f>J306</f>
        <v>833400</v>
      </c>
    </row>
    <row r="306" spans="1:10">
      <c r="A306" s="60" t="s">
        <v>136</v>
      </c>
      <c r="B306" s="58" t="s">
        <v>54</v>
      </c>
      <c r="C306" s="58" t="s">
        <v>99</v>
      </c>
      <c r="D306" s="58" t="s">
        <v>83</v>
      </c>
      <c r="E306" s="58"/>
      <c r="F306" s="58"/>
      <c r="G306" s="58"/>
      <c r="H306" s="58"/>
      <c r="I306" s="59"/>
      <c r="J306" s="127">
        <f>J307+J311</f>
        <v>833400</v>
      </c>
    </row>
    <row r="307" spans="1:10">
      <c r="A307" s="61" t="s">
        <v>313</v>
      </c>
      <c r="B307" s="58" t="s">
        <v>54</v>
      </c>
      <c r="C307" s="58" t="s">
        <v>99</v>
      </c>
      <c r="D307" s="58" t="s">
        <v>83</v>
      </c>
      <c r="E307" s="58" t="s">
        <v>314</v>
      </c>
      <c r="F307" s="59">
        <v>0</v>
      </c>
      <c r="G307" s="58" t="s">
        <v>79</v>
      </c>
      <c r="H307" s="58" t="s">
        <v>80</v>
      </c>
      <c r="I307" s="59"/>
      <c r="J307" s="127">
        <f>J308</f>
        <v>743400</v>
      </c>
    </row>
    <row r="308" spans="1:10">
      <c r="A308" s="61" t="s">
        <v>315</v>
      </c>
      <c r="B308" s="58" t="s">
        <v>54</v>
      </c>
      <c r="C308" s="58" t="s">
        <v>99</v>
      </c>
      <c r="D308" s="58" t="s">
        <v>83</v>
      </c>
      <c r="E308" s="58" t="s">
        <v>314</v>
      </c>
      <c r="F308" s="59">
        <v>3</v>
      </c>
      <c r="G308" s="58" t="s">
        <v>79</v>
      </c>
      <c r="H308" s="58" t="s">
        <v>80</v>
      </c>
      <c r="I308" s="59"/>
      <c r="J308" s="127">
        <f>J309</f>
        <v>743400</v>
      </c>
    </row>
    <row r="309" spans="1:10" ht="31.3">
      <c r="A309" s="61" t="s">
        <v>316</v>
      </c>
      <c r="B309" s="58" t="s">
        <v>54</v>
      </c>
      <c r="C309" s="58" t="s">
        <v>99</v>
      </c>
      <c r="D309" s="58" t="s">
        <v>83</v>
      </c>
      <c r="E309" s="58" t="s">
        <v>314</v>
      </c>
      <c r="F309" s="59">
        <v>3</v>
      </c>
      <c r="G309" s="58" t="s">
        <v>79</v>
      </c>
      <c r="H309" s="58" t="s">
        <v>317</v>
      </c>
      <c r="I309" s="59"/>
      <c r="J309" s="127">
        <f>J310</f>
        <v>743400</v>
      </c>
    </row>
    <row r="310" spans="1:10" ht="31.3">
      <c r="A310" s="61" t="s">
        <v>251</v>
      </c>
      <c r="B310" s="58" t="s">
        <v>54</v>
      </c>
      <c r="C310" s="58" t="s">
        <v>99</v>
      </c>
      <c r="D310" s="58" t="s">
        <v>83</v>
      </c>
      <c r="E310" s="58" t="s">
        <v>314</v>
      </c>
      <c r="F310" s="59">
        <v>3</v>
      </c>
      <c r="G310" s="58" t="s">
        <v>79</v>
      </c>
      <c r="H310" s="58" t="s">
        <v>317</v>
      </c>
      <c r="I310" s="59">
        <v>810</v>
      </c>
      <c r="J310" s="127">
        <v>743400</v>
      </c>
    </row>
    <row r="311" spans="1:10">
      <c r="A311" s="61" t="s">
        <v>91</v>
      </c>
      <c r="B311" s="58" t="s">
        <v>54</v>
      </c>
      <c r="C311" s="58" t="s">
        <v>99</v>
      </c>
      <c r="D311" s="58" t="s">
        <v>83</v>
      </c>
      <c r="E311" s="58" t="s">
        <v>92</v>
      </c>
      <c r="F311" s="59">
        <v>0</v>
      </c>
      <c r="G311" s="58" t="s">
        <v>79</v>
      </c>
      <c r="H311" s="58" t="s">
        <v>80</v>
      </c>
      <c r="I311" s="59"/>
      <c r="J311" s="127">
        <f>J312</f>
        <v>90000</v>
      </c>
    </row>
    <row r="312" spans="1:10">
      <c r="A312" s="61" t="s">
        <v>211</v>
      </c>
      <c r="B312" s="58" t="s">
        <v>54</v>
      </c>
      <c r="C312" s="58" t="s">
        <v>99</v>
      </c>
      <c r="D312" s="58" t="s">
        <v>83</v>
      </c>
      <c r="E312" s="58" t="s">
        <v>92</v>
      </c>
      <c r="F312" s="59">
        <v>9</v>
      </c>
      <c r="G312" s="58" t="s">
        <v>79</v>
      </c>
      <c r="H312" s="58" t="s">
        <v>80</v>
      </c>
      <c r="I312" s="59"/>
      <c r="J312" s="127">
        <f>J313</f>
        <v>90000</v>
      </c>
    </row>
    <row r="313" spans="1:10">
      <c r="A313" s="61" t="s">
        <v>318</v>
      </c>
      <c r="B313" s="58" t="s">
        <v>54</v>
      </c>
      <c r="C313" s="58" t="s">
        <v>99</v>
      </c>
      <c r="D313" s="58" t="s">
        <v>83</v>
      </c>
      <c r="E313" s="58" t="s">
        <v>92</v>
      </c>
      <c r="F313" s="59">
        <v>9</v>
      </c>
      <c r="G313" s="58" t="s">
        <v>79</v>
      </c>
      <c r="H313" s="58" t="s">
        <v>319</v>
      </c>
      <c r="I313" s="59"/>
      <c r="J313" s="126">
        <f>J314</f>
        <v>90000</v>
      </c>
    </row>
    <row r="314" spans="1:10">
      <c r="A314" s="61" t="s">
        <v>137</v>
      </c>
      <c r="B314" s="58" t="s">
        <v>54</v>
      </c>
      <c r="C314" s="58" t="s">
        <v>99</v>
      </c>
      <c r="D314" s="58" t="s">
        <v>83</v>
      </c>
      <c r="E314" s="58" t="s">
        <v>92</v>
      </c>
      <c r="F314" s="59">
        <v>9</v>
      </c>
      <c r="G314" s="58" t="s">
        <v>79</v>
      </c>
      <c r="H314" s="58" t="s">
        <v>319</v>
      </c>
      <c r="I314" s="59">
        <v>310</v>
      </c>
      <c r="J314" s="126">
        <f>50000+40000</f>
        <v>90000</v>
      </c>
    </row>
    <row r="315" spans="1:10">
      <c r="A315" s="66" t="s">
        <v>138</v>
      </c>
      <c r="B315" s="58" t="s">
        <v>54</v>
      </c>
      <c r="C315" s="58">
        <v>11</v>
      </c>
      <c r="D315" s="58"/>
      <c r="E315" s="58"/>
      <c r="F315" s="59"/>
      <c r="G315" s="58"/>
      <c r="H315" s="58"/>
      <c r="I315" s="59"/>
      <c r="J315" s="127">
        <f>J316</f>
        <v>3954068.73</v>
      </c>
    </row>
    <row r="316" spans="1:10">
      <c r="A316" s="60" t="s">
        <v>139</v>
      </c>
      <c r="B316" s="58" t="s">
        <v>54</v>
      </c>
      <c r="C316" s="58">
        <v>11</v>
      </c>
      <c r="D316" s="58" t="s">
        <v>95</v>
      </c>
      <c r="E316" s="58"/>
      <c r="F316" s="59"/>
      <c r="G316" s="58"/>
      <c r="H316" s="58"/>
      <c r="I316" s="59"/>
      <c r="J316" s="127">
        <f>J317</f>
        <v>3954068.73</v>
      </c>
    </row>
    <row r="317" spans="1:10" ht="47">
      <c r="A317" s="61" t="s">
        <v>297</v>
      </c>
      <c r="B317" s="58" t="s">
        <v>54</v>
      </c>
      <c r="C317" s="58" t="s">
        <v>103</v>
      </c>
      <c r="D317" s="58" t="s">
        <v>95</v>
      </c>
      <c r="E317" s="58" t="s">
        <v>97</v>
      </c>
      <c r="F317" s="59">
        <v>0</v>
      </c>
      <c r="G317" s="58" t="s">
        <v>79</v>
      </c>
      <c r="H317" s="58" t="s">
        <v>80</v>
      </c>
      <c r="I317" s="59"/>
      <c r="J317" s="127">
        <f>J318</f>
        <v>3954068.73</v>
      </c>
    </row>
    <row r="318" spans="1:10" ht="47">
      <c r="A318" s="61" t="s">
        <v>320</v>
      </c>
      <c r="B318" s="58" t="s">
        <v>54</v>
      </c>
      <c r="C318" s="58" t="s">
        <v>103</v>
      </c>
      <c r="D318" s="58" t="s">
        <v>95</v>
      </c>
      <c r="E318" s="58" t="s">
        <v>97</v>
      </c>
      <c r="F318" s="59">
        <v>4</v>
      </c>
      <c r="G318" s="58" t="s">
        <v>79</v>
      </c>
      <c r="H318" s="58" t="s">
        <v>80</v>
      </c>
      <c r="I318" s="59"/>
      <c r="J318" s="127">
        <f>J319+J321+J323</f>
        <v>3954068.73</v>
      </c>
    </row>
    <row r="319" spans="1:10">
      <c r="A319" s="61" t="s">
        <v>321</v>
      </c>
      <c r="B319" s="58" t="s">
        <v>54</v>
      </c>
      <c r="C319" s="58" t="s">
        <v>103</v>
      </c>
      <c r="D319" s="58" t="s">
        <v>95</v>
      </c>
      <c r="E319" s="58" t="s">
        <v>97</v>
      </c>
      <c r="F319" s="59">
        <v>4</v>
      </c>
      <c r="G319" s="58" t="s">
        <v>79</v>
      </c>
      <c r="H319" s="58" t="s">
        <v>322</v>
      </c>
      <c r="I319" s="59"/>
      <c r="J319" s="127">
        <f>J320</f>
        <v>625000</v>
      </c>
    </row>
    <row r="320" spans="1:10" ht="31.3">
      <c r="A320" s="61" t="s">
        <v>86</v>
      </c>
      <c r="B320" s="58" t="s">
        <v>54</v>
      </c>
      <c r="C320" s="58" t="s">
        <v>103</v>
      </c>
      <c r="D320" s="58" t="s">
        <v>95</v>
      </c>
      <c r="E320" s="58" t="s">
        <v>97</v>
      </c>
      <c r="F320" s="59">
        <v>4</v>
      </c>
      <c r="G320" s="58" t="s">
        <v>79</v>
      </c>
      <c r="H320" s="58" t="s">
        <v>322</v>
      </c>
      <c r="I320" s="59">
        <v>240</v>
      </c>
      <c r="J320" s="127">
        <v>625000</v>
      </c>
    </row>
    <row r="321" spans="1:10">
      <c r="A321" s="61" t="s">
        <v>271</v>
      </c>
      <c r="B321" s="58" t="s">
        <v>54</v>
      </c>
      <c r="C321" s="58" t="s">
        <v>103</v>
      </c>
      <c r="D321" s="58" t="s">
        <v>95</v>
      </c>
      <c r="E321" s="58" t="s">
        <v>97</v>
      </c>
      <c r="F321" s="59">
        <v>4</v>
      </c>
      <c r="G321" s="58" t="s">
        <v>79</v>
      </c>
      <c r="H321" s="58" t="s">
        <v>272</v>
      </c>
      <c r="I321" s="59"/>
      <c r="J321" s="127">
        <f>J322</f>
        <v>1829268.73</v>
      </c>
    </row>
    <row r="322" spans="1:10" ht="31.3">
      <c r="A322" s="61" t="s">
        <v>86</v>
      </c>
      <c r="B322" s="58" t="s">
        <v>54</v>
      </c>
      <c r="C322" s="58" t="s">
        <v>103</v>
      </c>
      <c r="D322" s="58" t="s">
        <v>95</v>
      </c>
      <c r="E322" s="58" t="s">
        <v>97</v>
      </c>
      <c r="F322" s="59">
        <v>4</v>
      </c>
      <c r="G322" s="58" t="s">
        <v>79</v>
      </c>
      <c r="H322" s="58" t="s">
        <v>272</v>
      </c>
      <c r="I322" s="59">
        <v>240</v>
      </c>
      <c r="J322" s="127">
        <v>1829268.73</v>
      </c>
    </row>
    <row r="323" spans="1:10">
      <c r="A323" s="61" t="s">
        <v>323</v>
      </c>
      <c r="B323" s="58" t="s">
        <v>54</v>
      </c>
      <c r="C323" s="58" t="s">
        <v>103</v>
      </c>
      <c r="D323" s="58" t="s">
        <v>95</v>
      </c>
      <c r="E323" s="58" t="s">
        <v>97</v>
      </c>
      <c r="F323" s="59">
        <v>4</v>
      </c>
      <c r="G323" s="58" t="s">
        <v>79</v>
      </c>
      <c r="H323" s="58" t="s">
        <v>324</v>
      </c>
      <c r="I323" s="59"/>
      <c r="J323" s="127">
        <f>J324</f>
        <v>1499800</v>
      </c>
    </row>
    <row r="324" spans="1:10" ht="31.3">
      <c r="A324" s="61" t="s">
        <v>86</v>
      </c>
      <c r="B324" s="58" t="s">
        <v>54</v>
      </c>
      <c r="C324" s="58" t="s">
        <v>103</v>
      </c>
      <c r="D324" s="58" t="s">
        <v>95</v>
      </c>
      <c r="E324" s="58" t="s">
        <v>97</v>
      </c>
      <c r="F324" s="59">
        <v>4</v>
      </c>
      <c r="G324" s="58" t="s">
        <v>79</v>
      </c>
      <c r="H324" s="58" t="s">
        <v>324</v>
      </c>
      <c r="I324" s="59">
        <v>240</v>
      </c>
      <c r="J324" s="127">
        <v>1499800</v>
      </c>
    </row>
    <row r="325" spans="1:10">
      <c r="A325" s="79" t="s">
        <v>337</v>
      </c>
      <c r="B325" s="80">
        <v>872</v>
      </c>
      <c r="C325" s="81" t="s">
        <v>332</v>
      </c>
      <c r="D325" s="81" t="s">
        <v>332</v>
      </c>
      <c r="E325" s="82" t="s">
        <v>332</v>
      </c>
      <c r="F325" s="83" t="s">
        <v>332</v>
      </c>
      <c r="G325" s="84" t="s">
        <v>332</v>
      </c>
      <c r="H325" s="85" t="s">
        <v>332</v>
      </c>
      <c r="I325" s="83"/>
      <c r="J325" s="129">
        <f>J326</f>
        <v>1852142.33</v>
      </c>
    </row>
    <row r="326" spans="1:10">
      <c r="A326" s="57" t="s">
        <v>75</v>
      </c>
      <c r="B326" s="58" t="s">
        <v>338</v>
      </c>
      <c r="C326" s="58" t="s">
        <v>76</v>
      </c>
      <c r="D326" s="59" t="s">
        <v>23</v>
      </c>
      <c r="E326" s="58" t="s">
        <v>141</v>
      </c>
      <c r="F326" s="59"/>
      <c r="G326" s="58"/>
      <c r="H326" s="58"/>
      <c r="I326" s="59" t="s">
        <v>142</v>
      </c>
      <c r="J326" s="126">
        <f>J327+J334</f>
        <v>1852142.33</v>
      </c>
    </row>
    <row r="327" spans="1:10" ht="47">
      <c r="A327" s="57" t="s">
        <v>82</v>
      </c>
      <c r="B327" s="58" t="s">
        <v>338</v>
      </c>
      <c r="C327" s="58" t="s">
        <v>76</v>
      </c>
      <c r="D327" s="58" t="s">
        <v>83</v>
      </c>
      <c r="E327" s="58" t="s">
        <v>141</v>
      </c>
      <c r="F327" s="59"/>
      <c r="G327" s="58"/>
      <c r="H327" s="58"/>
      <c r="I327" s="59" t="s">
        <v>142</v>
      </c>
      <c r="J327" s="126">
        <f>J328</f>
        <v>1842142.33</v>
      </c>
    </row>
    <row r="328" spans="1:10">
      <c r="A328" s="60" t="s">
        <v>143</v>
      </c>
      <c r="B328" s="58" t="s">
        <v>338</v>
      </c>
      <c r="C328" s="58" t="s">
        <v>76</v>
      </c>
      <c r="D328" s="58" t="s">
        <v>83</v>
      </c>
      <c r="E328" s="58">
        <v>91</v>
      </c>
      <c r="F328" s="59">
        <v>0</v>
      </c>
      <c r="G328" s="58" t="s">
        <v>78</v>
      </c>
      <c r="H328" s="58" t="s">
        <v>80</v>
      </c>
      <c r="I328" s="59" t="s">
        <v>142</v>
      </c>
      <c r="J328" s="126">
        <f>J329</f>
        <v>1842142.33</v>
      </c>
    </row>
    <row r="329" spans="1:10" ht="31.3">
      <c r="A329" s="60" t="s">
        <v>144</v>
      </c>
      <c r="B329" s="58" t="s">
        <v>338</v>
      </c>
      <c r="C329" s="58" t="s">
        <v>76</v>
      </c>
      <c r="D329" s="58" t="s">
        <v>83</v>
      </c>
      <c r="E329" s="58">
        <v>91</v>
      </c>
      <c r="F329" s="59">
        <v>1</v>
      </c>
      <c r="G329" s="58" t="s">
        <v>79</v>
      </c>
      <c r="H329" s="58" t="s">
        <v>80</v>
      </c>
      <c r="I329" s="59"/>
      <c r="J329" s="126">
        <f>J330+J332</f>
        <v>1842142.33</v>
      </c>
    </row>
    <row r="330" spans="1:10" ht="47">
      <c r="A330" s="60" t="s">
        <v>145</v>
      </c>
      <c r="B330" s="58" t="s">
        <v>338</v>
      </c>
      <c r="C330" s="58" t="s">
        <v>76</v>
      </c>
      <c r="D330" s="58" t="s">
        <v>83</v>
      </c>
      <c r="E330" s="58">
        <v>91</v>
      </c>
      <c r="F330" s="59">
        <v>1</v>
      </c>
      <c r="G330" s="58" t="s">
        <v>79</v>
      </c>
      <c r="H330" s="58" t="s">
        <v>146</v>
      </c>
      <c r="I330" s="59"/>
      <c r="J330" s="126">
        <f>J331</f>
        <v>1830142.33</v>
      </c>
    </row>
    <row r="331" spans="1:10">
      <c r="A331" s="60" t="s">
        <v>147</v>
      </c>
      <c r="B331" s="58" t="s">
        <v>338</v>
      </c>
      <c r="C331" s="58" t="s">
        <v>76</v>
      </c>
      <c r="D331" s="58" t="s">
        <v>83</v>
      </c>
      <c r="E331" s="58">
        <v>91</v>
      </c>
      <c r="F331" s="59">
        <v>1</v>
      </c>
      <c r="G331" s="58" t="s">
        <v>79</v>
      </c>
      <c r="H331" s="58" t="s">
        <v>146</v>
      </c>
      <c r="I331" s="59">
        <v>120</v>
      </c>
      <c r="J331" s="127">
        <f>1830142.33</f>
        <v>1830142.33</v>
      </c>
    </row>
    <row r="332" spans="1:10" ht="47">
      <c r="A332" s="60" t="s">
        <v>148</v>
      </c>
      <c r="B332" s="58" t="s">
        <v>338</v>
      </c>
      <c r="C332" s="58" t="s">
        <v>76</v>
      </c>
      <c r="D332" s="58" t="s">
        <v>83</v>
      </c>
      <c r="E332" s="58">
        <v>91</v>
      </c>
      <c r="F332" s="59">
        <v>1</v>
      </c>
      <c r="G332" s="58" t="s">
        <v>79</v>
      </c>
      <c r="H332" s="58" t="s">
        <v>149</v>
      </c>
      <c r="I332" s="59"/>
      <c r="J332" s="127">
        <f>SUM(J333:J333)</f>
        <v>12000</v>
      </c>
    </row>
    <row r="333" spans="1:10" ht="31.3">
      <c r="A333" s="61" t="s">
        <v>86</v>
      </c>
      <c r="B333" s="58" t="s">
        <v>338</v>
      </c>
      <c r="C333" s="58" t="s">
        <v>76</v>
      </c>
      <c r="D333" s="58" t="s">
        <v>83</v>
      </c>
      <c r="E333" s="58">
        <v>91</v>
      </c>
      <c r="F333" s="59">
        <v>1</v>
      </c>
      <c r="G333" s="58" t="s">
        <v>79</v>
      </c>
      <c r="H333" s="58" t="s">
        <v>149</v>
      </c>
      <c r="I333" s="59">
        <v>240</v>
      </c>
      <c r="J333" s="127">
        <v>12000</v>
      </c>
    </row>
    <row r="334" spans="1:10">
      <c r="A334" s="61" t="s">
        <v>107</v>
      </c>
      <c r="B334" s="58" t="s">
        <v>338</v>
      </c>
      <c r="C334" s="58" t="s">
        <v>76</v>
      </c>
      <c r="D334" s="58" t="s">
        <v>108</v>
      </c>
      <c r="E334" s="58"/>
      <c r="F334" s="58"/>
      <c r="G334" s="58"/>
      <c r="H334" s="58"/>
      <c r="I334" s="58"/>
      <c r="J334" s="127">
        <f>J335</f>
        <v>10000</v>
      </c>
    </row>
    <row r="335" spans="1:10">
      <c r="A335" s="60" t="s">
        <v>143</v>
      </c>
      <c r="B335" s="58" t="s">
        <v>338</v>
      </c>
      <c r="C335" s="58" t="s">
        <v>76</v>
      </c>
      <c r="D335" s="59">
        <v>13</v>
      </c>
      <c r="E335" s="58" t="s">
        <v>206</v>
      </c>
      <c r="F335" s="59">
        <v>0</v>
      </c>
      <c r="G335" s="58" t="s">
        <v>79</v>
      </c>
      <c r="H335" s="58" t="s">
        <v>80</v>
      </c>
      <c r="I335" s="59"/>
      <c r="J335" s="127">
        <f>J336</f>
        <v>10000</v>
      </c>
    </row>
    <row r="336" spans="1:10" ht="31.3">
      <c r="A336" s="60" t="s">
        <v>144</v>
      </c>
      <c r="B336" s="58" t="s">
        <v>338</v>
      </c>
      <c r="C336" s="58" t="s">
        <v>76</v>
      </c>
      <c r="D336" s="59">
        <v>13</v>
      </c>
      <c r="E336" s="59">
        <v>91</v>
      </c>
      <c r="F336" s="59">
        <v>1</v>
      </c>
      <c r="G336" s="58" t="s">
        <v>79</v>
      </c>
      <c r="H336" s="58" t="s">
        <v>80</v>
      </c>
      <c r="I336" s="59"/>
      <c r="J336" s="127">
        <f>J337</f>
        <v>10000</v>
      </c>
    </row>
    <row r="337" spans="1:13" ht="31.3">
      <c r="A337" s="60" t="s">
        <v>207</v>
      </c>
      <c r="B337" s="58" t="s">
        <v>338</v>
      </c>
      <c r="C337" s="58" t="s">
        <v>76</v>
      </c>
      <c r="D337" s="59">
        <v>13</v>
      </c>
      <c r="E337" s="59">
        <v>91</v>
      </c>
      <c r="F337" s="59">
        <v>1</v>
      </c>
      <c r="G337" s="58" t="s">
        <v>79</v>
      </c>
      <c r="H337" s="58" t="s">
        <v>208</v>
      </c>
      <c r="I337" s="59"/>
      <c r="J337" s="127">
        <f>J338</f>
        <v>10000</v>
      </c>
    </row>
    <row r="338" spans="1:13" ht="31.3">
      <c r="A338" s="60" t="s">
        <v>86</v>
      </c>
      <c r="B338" s="58" t="s">
        <v>338</v>
      </c>
      <c r="C338" s="58" t="s">
        <v>76</v>
      </c>
      <c r="D338" s="59">
        <v>13</v>
      </c>
      <c r="E338" s="59">
        <v>91</v>
      </c>
      <c r="F338" s="59">
        <v>1</v>
      </c>
      <c r="G338" s="58" t="s">
        <v>79</v>
      </c>
      <c r="H338" s="58" t="s">
        <v>208</v>
      </c>
      <c r="I338" s="59">
        <v>240</v>
      </c>
      <c r="J338" s="127">
        <v>10000</v>
      </c>
    </row>
    <row r="339" spans="1:13">
      <c r="A339" s="69" t="s">
        <v>140</v>
      </c>
      <c r="B339" s="71"/>
      <c r="C339" s="70"/>
      <c r="D339" s="71"/>
      <c r="E339" s="70"/>
      <c r="F339" s="71"/>
      <c r="G339" s="70"/>
      <c r="H339" s="72"/>
      <c r="I339" s="72"/>
      <c r="J339" s="128">
        <f>J21+J325</f>
        <v>227204996.70999998</v>
      </c>
    </row>
    <row r="340" spans="1:13">
      <c r="I340" s="43">
        <v>1</v>
      </c>
      <c r="J340" s="131">
        <f>J326+J22</f>
        <v>34960724.310000002</v>
      </c>
      <c r="K340" s="133">
        <f>J27+J30+J31+J327</f>
        <v>19845065.359999999</v>
      </c>
      <c r="L340" s="36">
        <f>('Прил 1'!C24-'Прил 1'!C37)*0.134</f>
        <v>20135908.991699997</v>
      </c>
      <c r="M340" s="133">
        <f>K340-L340</f>
        <v>-290843.63169999793</v>
      </c>
    </row>
    <row r="341" spans="1:13">
      <c r="I341" s="43">
        <v>2</v>
      </c>
      <c r="J341" s="131">
        <f>J129</f>
        <v>359490.84</v>
      </c>
    </row>
    <row r="342" spans="1:13">
      <c r="I342" s="43">
        <v>3</v>
      </c>
      <c r="J342" s="131">
        <f>J136</f>
        <v>2475831.7199999997</v>
      </c>
    </row>
    <row r="343" spans="1:13">
      <c r="I343" s="43">
        <v>4</v>
      </c>
      <c r="J343" s="131">
        <f>J163</f>
        <v>53606681.129999995</v>
      </c>
    </row>
    <row r="344" spans="1:13">
      <c r="I344" s="43">
        <v>5</v>
      </c>
      <c r="J344" s="131">
        <f>J188</f>
        <v>98622907.849999994</v>
      </c>
    </row>
    <row r="345" spans="1:13">
      <c r="I345" s="43">
        <v>6</v>
      </c>
      <c r="J345" s="131">
        <f>J259</f>
        <v>50000</v>
      </c>
    </row>
    <row r="346" spans="1:13">
      <c r="I346" s="43">
        <v>7</v>
      </c>
      <c r="J346" s="131">
        <f>J265</f>
        <v>3006737</v>
      </c>
    </row>
    <row r="347" spans="1:13">
      <c r="I347" s="43">
        <v>8</v>
      </c>
      <c r="J347" s="131">
        <f>J277</f>
        <v>29335155.129999999</v>
      </c>
    </row>
    <row r="348" spans="1:13">
      <c r="I348" s="43">
        <v>9</v>
      </c>
    </row>
    <row r="349" spans="1:13">
      <c r="I349" s="43">
        <v>10</v>
      </c>
      <c r="J349" s="131">
        <f>J305</f>
        <v>833400</v>
      </c>
    </row>
    <row r="350" spans="1:13">
      <c r="I350" s="43">
        <v>11</v>
      </c>
      <c r="J350" s="131">
        <f>J315</f>
        <v>3954068.73</v>
      </c>
    </row>
    <row r="351" spans="1:13">
      <c r="J351" s="131">
        <f>SUM(J340:J350)</f>
        <v>227204996.70999998</v>
      </c>
      <c r="K351" s="133"/>
    </row>
    <row r="352" spans="1:13">
      <c r="I352" s="43" t="s">
        <v>399</v>
      </c>
      <c r="J352" s="131">
        <f>J61+J74+J94+J100+J104+J111+J138+J147+J165+J185+J190+J204+J229+J245+J251+J264+J267+J271+J279+J286+J297+J317</f>
        <v>199212544.04999998</v>
      </c>
      <c r="K352" s="133"/>
    </row>
    <row r="353" spans="9:10">
      <c r="I353" s="43" t="s">
        <v>418</v>
      </c>
      <c r="J353" s="131">
        <f>'Прил 1'!C53</f>
        <v>156187993.34999999</v>
      </c>
    </row>
    <row r="354" spans="9:10">
      <c r="I354" s="43" t="s">
        <v>419</v>
      </c>
      <c r="J354" s="131">
        <f>J353-J351</f>
        <v>-71017003.359999985</v>
      </c>
    </row>
  </sheetData>
  <mergeCells count="16">
    <mergeCell ref="D7:J7"/>
    <mergeCell ref="D1:J1"/>
    <mergeCell ref="D2:J2"/>
    <mergeCell ref="E20:H20"/>
    <mergeCell ref="D11:J11"/>
    <mergeCell ref="D10:J10"/>
    <mergeCell ref="D12:J12"/>
    <mergeCell ref="D13:J13"/>
    <mergeCell ref="D14:J14"/>
    <mergeCell ref="D15:J15"/>
    <mergeCell ref="A17:J17"/>
    <mergeCell ref="A19:J19"/>
    <mergeCell ref="D5:J5"/>
    <mergeCell ref="D6:J6"/>
    <mergeCell ref="D3:J3"/>
    <mergeCell ref="D4:J4"/>
  </mergeCells>
  <pageMargins left="0.78740157480314965" right="0.19685039370078741" top="0.39370078740157483" bottom="0.39370078740157483" header="0" footer="0.19685039370078741"/>
  <pageSetup paperSize="9" fitToHeight="0" orientation="landscape" r:id="rId1"/>
  <headerFooter differentFirst="1">
    <oddHeader>&amp;C&amp;"Times New Roman,обычный"&amp;10&amp;K000000&amp;P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FF"/>
  </sheetPr>
  <dimension ref="A1:I134"/>
  <sheetViews>
    <sheetView view="pageBreakPreview" zoomScaleNormal="100" zoomScaleSheetLayoutView="100" workbookViewId="0">
      <selection activeCell="I54" sqref="I54"/>
    </sheetView>
  </sheetViews>
  <sheetFormatPr defaultColWidth="8.88671875" defaultRowHeight="15.65"/>
  <cols>
    <col min="1" max="1" width="73.5546875" style="42" customWidth="1"/>
    <col min="2" max="2" width="4.44140625" style="43" customWidth="1"/>
    <col min="3" max="3" width="4.6640625" style="43" customWidth="1"/>
    <col min="4" max="4" width="4.44140625" style="43" customWidth="1"/>
    <col min="5" max="5" width="7.5546875" style="43" customWidth="1"/>
    <col min="6" max="6" width="9.33203125" style="43" customWidth="1"/>
    <col min="7" max="8" width="6.6640625" style="43" customWidth="1"/>
    <col min="9" max="9" width="18.33203125" style="44" customWidth="1"/>
    <col min="10" max="16384" width="8.88671875" style="36"/>
  </cols>
  <sheetData>
    <row r="1" spans="1:9">
      <c r="C1" s="152" t="s">
        <v>423</v>
      </c>
      <c r="D1" s="152"/>
      <c r="E1" s="152"/>
      <c r="F1" s="152"/>
      <c r="G1" s="152"/>
      <c r="H1" s="152"/>
      <c r="I1" s="152"/>
    </row>
    <row r="2" spans="1:9">
      <c r="C2" s="152" t="s">
        <v>36</v>
      </c>
      <c r="D2" s="152"/>
      <c r="E2" s="152"/>
      <c r="F2" s="152"/>
      <c r="G2" s="152"/>
      <c r="H2" s="152"/>
      <c r="I2" s="152"/>
    </row>
    <row r="3" spans="1:9">
      <c r="C3" s="152" t="s">
        <v>461</v>
      </c>
      <c r="D3" s="152"/>
      <c r="E3" s="152"/>
      <c r="F3" s="152"/>
      <c r="G3" s="152"/>
      <c r="H3" s="152"/>
      <c r="I3" s="152"/>
    </row>
    <row r="4" spans="1:9">
      <c r="C4" s="152" t="s">
        <v>464</v>
      </c>
      <c r="D4" s="152"/>
      <c r="E4" s="152"/>
      <c r="F4" s="152"/>
      <c r="G4" s="152"/>
      <c r="H4" s="152"/>
      <c r="I4" s="152"/>
    </row>
    <row r="5" spans="1:9">
      <c r="C5" s="152" t="s">
        <v>462</v>
      </c>
      <c r="D5" s="152"/>
      <c r="E5" s="152"/>
      <c r="F5" s="152"/>
      <c r="G5" s="152"/>
      <c r="H5" s="152"/>
      <c r="I5" s="152"/>
    </row>
    <row r="6" spans="1:9">
      <c r="C6" s="152" t="s">
        <v>502</v>
      </c>
      <c r="D6" s="152"/>
      <c r="E6" s="152"/>
      <c r="F6" s="152"/>
      <c r="G6" s="152"/>
      <c r="H6" s="152"/>
      <c r="I6" s="152"/>
    </row>
    <row r="7" spans="1:9">
      <c r="C7" s="152" t="s">
        <v>463</v>
      </c>
      <c r="D7" s="152"/>
      <c r="E7" s="152"/>
      <c r="F7" s="152"/>
      <c r="G7" s="152"/>
      <c r="H7" s="152"/>
      <c r="I7" s="152"/>
    </row>
    <row r="10" spans="1:9" ht="15.85" customHeight="1">
      <c r="A10" s="34"/>
      <c r="B10" s="35"/>
      <c r="C10" s="176" t="s">
        <v>339</v>
      </c>
      <c r="D10" s="176"/>
      <c r="E10" s="176"/>
      <c r="F10" s="176"/>
      <c r="G10" s="176"/>
      <c r="H10" s="176"/>
      <c r="I10" s="176"/>
    </row>
    <row r="11" spans="1:9" ht="15.85" customHeight="1">
      <c r="A11" s="34"/>
      <c r="B11" s="35"/>
      <c r="C11" s="175" t="s">
        <v>36</v>
      </c>
      <c r="D11" s="175"/>
      <c r="E11" s="175"/>
      <c r="F11" s="175"/>
      <c r="G11" s="175"/>
      <c r="H11" s="175"/>
      <c r="I11" s="175"/>
    </row>
    <row r="12" spans="1:9">
      <c r="A12" s="34"/>
      <c r="B12" s="35"/>
      <c r="C12" s="162" t="s">
        <v>38</v>
      </c>
      <c r="D12" s="162"/>
      <c r="E12" s="162"/>
      <c r="F12" s="162"/>
      <c r="G12" s="162"/>
      <c r="H12" s="162"/>
      <c r="I12" s="162"/>
    </row>
    <row r="13" spans="1:9">
      <c r="A13" s="34"/>
      <c r="B13" s="35"/>
      <c r="C13" s="162" t="s">
        <v>39</v>
      </c>
      <c r="D13" s="162"/>
      <c r="E13" s="162"/>
      <c r="F13" s="162"/>
      <c r="G13" s="162"/>
      <c r="H13" s="162"/>
      <c r="I13" s="162"/>
    </row>
    <row r="14" spans="1:9" ht="15.85" customHeight="1">
      <c r="A14" s="34"/>
      <c r="B14" s="35"/>
      <c r="C14" s="176" t="s">
        <v>438</v>
      </c>
      <c r="D14" s="176"/>
      <c r="E14" s="176"/>
      <c r="F14" s="176"/>
      <c r="G14" s="176"/>
      <c r="H14" s="176"/>
      <c r="I14" s="176"/>
    </row>
    <row r="15" spans="1:9" ht="15.85" customHeight="1">
      <c r="A15" s="34"/>
      <c r="B15" s="35"/>
      <c r="C15" s="176" t="s">
        <v>459</v>
      </c>
      <c r="D15" s="176"/>
      <c r="E15" s="176"/>
      <c r="F15" s="176"/>
      <c r="G15" s="176"/>
      <c r="H15" s="176"/>
      <c r="I15" s="176"/>
    </row>
    <row r="16" spans="1:9">
      <c r="A16" s="34"/>
      <c r="B16" s="35"/>
      <c r="C16" s="35"/>
      <c r="D16" s="35"/>
      <c r="E16" s="35"/>
      <c r="F16" s="35"/>
      <c r="G16" s="35"/>
      <c r="H16" s="35"/>
      <c r="I16" s="37"/>
    </row>
    <row r="17" spans="1:9">
      <c r="A17" s="34"/>
      <c r="B17" s="35"/>
      <c r="C17" s="35"/>
      <c r="D17" s="35"/>
      <c r="E17" s="35"/>
      <c r="F17" s="35"/>
      <c r="G17" s="35"/>
      <c r="H17" s="35"/>
      <c r="I17" s="37"/>
    </row>
    <row r="18" spans="1:9" ht="96.75" customHeight="1">
      <c r="A18" s="169" t="s">
        <v>457</v>
      </c>
      <c r="B18" s="169"/>
      <c r="C18" s="169"/>
      <c r="D18" s="169"/>
      <c r="E18" s="169"/>
      <c r="F18" s="169"/>
      <c r="G18" s="169"/>
      <c r="H18" s="169"/>
      <c r="I18" s="169"/>
    </row>
    <row r="19" spans="1:9">
      <c r="A19" s="38"/>
      <c r="B19" s="39"/>
      <c r="C19" s="39"/>
      <c r="D19" s="39"/>
      <c r="E19" s="39"/>
      <c r="F19" s="39"/>
      <c r="G19" s="39"/>
      <c r="H19" s="39"/>
      <c r="I19" s="40"/>
    </row>
    <row r="20" spans="1:9">
      <c r="A20" s="177" t="s">
        <v>35</v>
      </c>
      <c r="B20" s="177"/>
      <c r="C20" s="177"/>
      <c r="D20" s="177"/>
      <c r="E20" s="177"/>
      <c r="F20" s="177"/>
      <c r="G20" s="177"/>
      <c r="H20" s="177"/>
      <c r="I20" s="177"/>
    </row>
    <row r="21" spans="1:9" ht="93.95">
      <c r="A21" s="41" t="s">
        <v>70</v>
      </c>
      <c r="B21" s="171" t="s">
        <v>73</v>
      </c>
      <c r="C21" s="172"/>
      <c r="D21" s="172"/>
      <c r="E21" s="172"/>
      <c r="F21" s="41" t="s">
        <v>341</v>
      </c>
      <c r="G21" s="41" t="s">
        <v>328</v>
      </c>
      <c r="H21" s="41" t="s">
        <v>329</v>
      </c>
      <c r="I21" s="41" t="s">
        <v>402</v>
      </c>
    </row>
    <row r="22" spans="1:9" ht="47">
      <c r="A22" s="88" t="s">
        <v>175</v>
      </c>
      <c r="B22" s="89" t="s">
        <v>76</v>
      </c>
      <c r="C22" s="90" t="s">
        <v>78</v>
      </c>
      <c r="D22" s="89" t="s">
        <v>79</v>
      </c>
      <c r="E22" s="89" t="s">
        <v>80</v>
      </c>
      <c r="F22" s="91" t="s">
        <v>332</v>
      </c>
      <c r="G22" s="92" t="s">
        <v>332</v>
      </c>
      <c r="H22" s="92" t="s">
        <v>332</v>
      </c>
      <c r="I22" s="93">
        <f>I23+I29</f>
        <v>10822745.33</v>
      </c>
    </row>
    <row r="23" spans="1:9">
      <c r="A23" s="94" t="s">
        <v>342</v>
      </c>
      <c r="B23" s="95" t="s">
        <v>76</v>
      </c>
      <c r="C23" s="47" t="s">
        <v>81</v>
      </c>
      <c r="D23" s="95" t="s">
        <v>79</v>
      </c>
      <c r="E23" s="95" t="s">
        <v>80</v>
      </c>
      <c r="F23" s="78" t="s">
        <v>332</v>
      </c>
      <c r="G23" s="46" t="s">
        <v>332</v>
      </c>
      <c r="H23" s="46" t="s">
        <v>332</v>
      </c>
      <c r="I23" s="96">
        <f>SUM(I24:I28)</f>
        <v>10445745.33</v>
      </c>
    </row>
    <row r="24" spans="1:9" hidden="1">
      <c r="A24" s="94" t="s">
        <v>405</v>
      </c>
      <c r="B24" s="95" t="s">
        <v>76</v>
      </c>
      <c r="C24" s="47" t="s">
        <v>81</v>
      </c>
      <c r="D24" s="95" t="s">
        <v>79</v>
      </c>
      <c r="E24" s="95" t="s">
        <v>406</v>
      </c>
      <c r="F24" s="78">
        <v>240</v>
      </c>
      <c r="G24" s="46">
        <v>1</v>
      </c>
      <c r="H24" s="46">
        <v>13</v>
      </c>
      <c r="I24" s="96">
        <f>'Прил 4'!J64</f>
        <v>0</v>
      </c>
    </row>
    <row r="25" spans="1:9">
      <c r="A25" s="94" t="s">
        <v>177</v>
      </c>
      <c r="B25" s="95" t="s">
        <v>76</v>
      </c>
      <c r="C25" s="47" t="s">
        <v>81</v>
      </c>
      <c r="D25" s="95" t="s">
        <v>79</v>
      </c>
      <c r="E25" s="95">
        <v>29060</v>
      </c>
      <c r="F25" s="78">
        <v>240</v>
      </c>
      <c r="G25" s="46">
        <v>1</v>
      </c>
      <c r="H25" s="46">
        <v>13</v>
      </c>
      <c r="I25" s="96">
        <f>'Прил 4'!J66</f>
        <v>7348372.7599999998</v>
      </c>
    </row>
    <row r="26" spans="1:9">
      <c r="A26" s="94" t="s">
        <v>177</v>
      </c>
      <c r="B26" s="95" t="s">
        <v>76</v>
      </c>
      <c r="C26" s="47" t="s">
        <v>81</v>
      </c>
      <c r="D26" s="95" t="s">
        <v>79</v>
      </c>
      <c r="E26" s="95">
        <v>29060</v>
      </c>
      <c r="F26" s="78">
        <v>240</v>
      </c>
      <c r="G26" s="46">
        <v>6</v>
      </c>
      <c r="H26" s="46">
        <v>5</v>
      </c>
      <c r="I26" s="96">
        <f>'Прил 4'!J264</f>
        <v>50000</v>
      </c>
    </row>
    <row r="27" spans="1:9">
      <c r="A27" s="94" t="s">
        <v>179</v>
      </c>
      <c r="B27" s="95" t="s">
        <v>76</v>
      </c>
      <c r="C27" s="47" t="s">
        <v>81</v>
      </c>
      <c r="D27" s="95" t="s">
        <v>79</v>
      </c>
      <c r="E27" s="95">
        <v>29270</v>
      </c>
      <c r="F27" s="78">
        <v>240</v>
      </c>
      <c r="G27" s="46">
        <v>1</v>
      </c>
      <c r="H27" s="46">
        <v>13</v>
      </c>
      <c r="I27" s="96">
        <f>'Прил 4'!J68</f>
        <v>2800000</v>
      </c>
    </row>
    <row r="28" spans="1:9">
      <c r="A28" s="94" t="s">
        <v>181</v>
      </c>
      <c r="B28" s="95" t="s">
        <v>76</v>
      </c>
      <c r="C28" s="47" t="s">
        <v>81</v>
      </c>
      <c r="D28" s="95" t="s">
        <v>79</v>
      </c>
      <c r="E28" s="95">
        <v>29290</v>
      </c>
      <c r="F28" s="78">
        <v>240</v>
      </c>
      <c r="G28" s="46">
        <v>1</v>
      </c>
      <c r="H28" s="46">
        <v>13</v>
      </c>
      <c r="I28" s="96">
        <f>'Прил 4'!J70</f>
        <v>247372.57</v>
      </c>
    </row>
    <row r="29" spans="1:9" ht="31.3">
      <c r="A29" s="94" t="s">
        <v>343</v>
      </c>
      <c r="B29" s="95" t="s">
        <v>76</v>
      </c>
      <c r="C29" s="47">
        <v>2</v>
      </c>
      <c r="D29" s="95" t="s">
        <v>79</v>
      </c>
      <c r="E29" s="95" t="s">
        <v>80</v>
      </c>
      <c r="F29" s="78"/>
      <c r="G29" s="46"/>
      <c r="H29" s="46"/>
      <c r="I29" s="96">
        <f>I30</f>
        <v>377000</v>
      </c>
    </row>
    <row r="30" spans="1:9" ht="31.3">
      <c r="A30" s="94" t="s">
        <v>184</v>
      </c>
      <c r="B30" s="95" t="s">
        <v>76</v>
      </c>
      <c r="C30" s="47">
        <v>2</v>
      </c>
      <c r="D30" s="95" t="s">
        <v>79</v>
      </c>
      <c r="E30" s="95">
        <v>29070</v>
      </c>
      <c r="F30" s="78">
        <v>240</v>
      </c>
      <c r="G30" s="46">
        <v>1</v>
      </c>
      <c r="H30" s="46">
        <v>13</v>
      </c>
      <c r="I30" s="96">
        <f>'Прил 4'!J73</f>
        <v>377000</v>
      </c>
    </row>
    <row r="31" spans="1:9" ht="78.3">
      <c r="A31" s="94" t="s">
        <v>216</v>
      </c>
      <c r="B31" s="95" t="s">
        <v>77</v>
      </c>
      <c r="C31" s="47" t="s">
        <v>78</v>
      </c>
      <c r="D31" s="95" t="s">
        <v>79</v>
      </c>
      <c r="E31" s="95" t="s">
        <v>80</v>
      </c>
      <c r="F31" s="78" t="s">
        <v>332</v>
      </c>
      <c r="G31" s="46" t="s">
        <v>332</v>
      </c>
      <c r="H31" s="46" t="s">
        <v>332</v>
      </c>
      <c r="I31" s="96">
        <f>I32+I36+I38+I40</f>
        <v>1546231.72</v>
      </c>
    </row>
    <row r="32" spans="1:9" ht="31.3">
      <c r="A32" s="94" t="s">
        <v>344</v>
      </c>
      <c r="B32" s="95" t="s">
        <v>77</v>
      </c>
      <c r="C32" s="47" t="s">
        <v>81</v>
      </c>
      <c r="D32" s="95" t="s">
        <v>79</v>
      </c>
      <c r="E32" s="95" t="s">
        <v>80</v>
      </c>
      <c r="F32" s="78" t="s">
        <v>332</v>
      </c>
      <c r="G32" s="46" t="s">
        <v>332</v>
      </c>
      <c r="H32" s="46" t="s">
        <v>332</v>
      </c>
      <c r="I32" s="96">
        <f>SUM(I33:I35)</f>
        <v>820000</v>
      </c>
    </row>
    <row r="33" spans="1:9">
      <c r="A33" s="94" t="s">
        <v>218</v>
      </c>
      <c r="B33" s="95" t="s">
        <v>77</v>
      </c>
      <c r="C33" s="47">
        <v>1</v>
      </c>
      <c r="D33" s="95" t="s">
        <v>79</v>
      </c>
      <c r="E33" s="95">
        <v>29080</v>
      </c>
      <c r="F33" s="78">
        <v>240</v>
      </c>
      <c r="G33" s="46">
        <v>3</v>
      </c>
      <c r="H33" s="46">
        <v>9</v>
      </c>
      <c r="I33" s="96">
        <f>'Прил 4'!J141</f>
        <v>10000</v>
      </c>
    </row>
    <row r="34" spans="1:9" ht="31.3">
      <c r="A34" s="94" t="s">
        <v>425</v>
      </c>
      <c r="B34" s="95" t="s">
        <v>77</v>
      </c>
      <c r="C34" s="47">
        <v>1</v>
      </c>
      <c r="D34" s="95" t="s">
        <v>79</v>
      </c>
      <c r="E34" s="95">
        <v>29560</v>
      </c>
      <c r="F34" s="78">
        <v>240</v>
      </c>
      <c r="G34" s="46">
        <v>3</v>
      </c>
      <c r="H34" s="46">
        <v>9</v>
      </c>
      <c r="I34" s="96">
        <f>'Прил 4'!J143</f>
        <v>10000</v>
      </c>
    </row>
    <row r="35" spans="1:9">
      <c r="A35" s="94" t="s">
        <v>221</v>
      </c>
      <c r="B35" s="95" t="s">
        <v>77</v>
      </c>
      <c r="C35" s="47">
        <v>1</v>
      </c>
      <c r="D35" s="95" t="s">
        <v>79</v>
      </c>
      <c r="E35" s="95">
        <v>29580</v>
      </c>
      <c r="F35" s="78">
        <v>240</v>
      </c>
      <c r="G35" s="46">
        <v>3</v>
      </c>
      <c r="H35" s="46">
        <v>9</v>
      </c>
      <c r="I35" s="96">
        <f>'Прил 4'!J145</f>
        <v>800000</v>
      </c>
    </row>
    <row r="36" spans="1:9" ht="47">
      <c r="A36" s="94" t="s">
        <v>345</v>
      </c>
      <c r="B36" s="95" t="s">
        <v>77</v>
      </c>
      <c r="C36" s="47">
        <v>2</v>
      </c>
      <c r="D36" s="95" t="s">
        <v>79</v>
      </c>
      <c r="E36" s="95" t="s">
        <v>80</v>
      </c>
      <c r="F36" s="78"/>
      <c r="G36" s="46"/>
      <c r="H36" s="46"/>
      <c r="I36" s="96">
        <f>I37</f>
        <v>5000</v>
      </c>
    </row>
    <row r="37" spans="1:9">
      <c r="A37" s="94" t="s">
        <v>224</v>
      </c>
      <c r="B37" s="95" t="s">
        <v>77</v>
      </c>
      <c r="C37" s="47">
        <v>2</v>
      </c>
      <c r="D37" s="95" t="s">
        <v>79</v>
      </c>
      <c r="E37" s="95">
        <v>29030</v>
      </c>
      <c r="F37" s="78">
        <v>240</v>
      </c>
      <c r="G37" s="46">
        <v>3</v>
      </c>
      <c r="H37" s="46">
        <v>10</v>
      </c>
      <c r="I37" s="96">
        <f>'Прил 4'!J150</f>
        <v>5000</v>
      </c>
    </row>
    <row r="38" spans="1:9" ht="62.65">
      <c r="A38" s="94" t="s">
        <v>346</v>
      </c>
      <c r="B38" s="95" t="s">
        <v>77</v>
      </c>
      <c r="C38" s="47">
        <v>3</v>
      </c>
      <c r="D38" s="95" t="s">
        <v>79</v>
      </c>
      <c r="E38" s="95" t="s">
        <v>80</v>
      </c>
      <c r="F38" s="78"/>
      <c r="G38" s="46"/>
      <c r="H38" s="46"/>
      <c r="I38" s="96">
        <f>SUM(I39:I39)</f>
        <v>461231.72</v>
      </c>
    </row>
    <row r="39" spans="1:9" ht="31.3">
      <c r="A39" s="94" t="s">
        <v>227</v>
      </c>
      <c r="B39" s="95" t="s">
        <v>77</v>
      </c>
      <c r="C39" s="47">
        <v>3</v>
      </c>
      <c r="D39" s="95" t="s">
        <v>79</v>
      </c>
      <c r="E39" s="95">
        <v>29520</v>
      </c>
      <c r="F39" s="78">
        <v>240</v>
      </c>
      <c r="G39" s="46">
        <v>3</v>
      </c>
      <c r="H39" s="46">
        <v>10</v>
      </c>
      <c r="I39" s="96">
        <f>'Прил 4'!J153</f>
        <v>461231.72</v>
      </c>
    </row>
    <row r="40" spans="1:9">
      <c r="A40" s="94" t="s">
        <v>347</v>
      </c>
      <c r="B40" s="95" t="s">
        <v>77</v>
      </c>
      <c r="C40" s="47">
        <v>4</v>
      </c>
      <c r="D40" s="95" t="s">
        <v>79</v>
      </c>
      <c r="E40" s="95" t="s">
        <v>80</v>
      </c>
      <c r="F40" s="78"/>
      <c r="G40" s="46"/>
      <c r="H40" s="46"/>
      <c r="I40" s="96">
        <f>I41</f>
        <v>260000</v>
      </c>
    </row>
    <row r="41" spans="1:9">
      <c r="A41" s="94" t="s">
        <v>232</v>
      </c>
      <c r="B41" s="95" t="s">
        <v>77</v>
      </c>
      <c r="C41" s="47">
        <v>4</v>
      </c>
      <c r="D41" s="95" t="s">
        <v>79</v>
      </c>
      <c r="E41" s="95">
        <v>29530</v>
      </c>
      <c r="F41" s="78">
        <v>240</v>
      </c>
      <c r="G41" s="46">
        <v>3</v>
      </c>
      <c r="H41" s="46">
        <v>10</v>
      </c>
      <c r="I41" s="96">
        <f>'Прил 4'!J156</f>
        <v>260000</v>
      </c>
    </row>
    <row r="42" spans="1:9" ht="47">
      <c r="A42" s="94" t="s">
        <v>234</v>
      </c>
      <c r="B42" s="95" t="s">
        <v>83</v>
      </c>
      <c r="C42" s="47" t="s">
        <v>78</v>
      </c>
      <c r="D42" s="95" t="s">
        <v>79</v>
      </c>
      <c r="E42" s="95" t="s">
        <v>80</v>
      </c>
      <c r="F42" s="78" t="s">
        <v>332</v>
      </c>
      <c r="G42" s="46" t="s">
        <v>332</v>
      </c>
      <c r="H42" s="46" t="s">
        <v>332</v>
      </c>
      <c r="I42" s="96">
        <f>I43+I53+I57+I66</f>
        <v>135824812.44</v>
      </c>
    </row>
    <row r="43" spans="1:9" ht="47">
      <c r="A43" s="94" t="s">
        <v>348</v>
      </c>
      <c r="B43" s="95" t="s">
        <v>83</v>
      </c>
      <c r="C43" s="47" t="s">
        <v>81</v>
      </c>
      <c r="D43" s="95" t="s">
        <v>79</v>
      </c>
      <c r="E43" s="95" t="s">
        <v>80</v>
      </c>
      <c r="F43" s="78" t="s">
        <v>332</v>
      </c>
      <c r="G43" s="46" t="s">
        <v>332</v>
      </c>
      <c r="H43" s="46" t="s">
        <v>332</v>
      </c>
      <c r="I43" s="96">
        <f>SUM(I44:I52)</f>
        <v>53576681.130000003</v>
      </c>
    </row>
    <row r="44" spans="1:9">
      <c r="A44" s="94" t="s">
        <v>236</v>
      </c>
      <c r="B44" s="95" t="s">
        <v>83</v>
      </c>
      <c r="C44" s="47">
        <v>1</v>
      </c>
      <c r="D44" s="95" t="s">
        <v>79</v>
      </c>
      <c r="E44" s="95">
        <v>29100</v>
      </c>
      <c r="F44" s="78">
        <v>240</v>
      </c>
      <c r="G44" s="46">
        <v>4</v>
      </c>
      <c r="H44" s="46">
        <v>9</v>
      </c>
      <c r="I44" s="96">
        <f>'Прил 4'!J168</f>
        <v>40895454.659999996</v>
      </c>
    </row>
    <row r="45" spans="1:9" hidden="1">
      <c r="A45" s="94" t="s">
        <v>236</v>
      </c>
      <c r="B45" s="95" t="s">
        <v>83</v>
      </c>
      <c r="C45" s="47">
        <v>1</v>
      </c>
      <c r="D45" s="95" t="s">
        <v>79</v>
      </c>
      <c r="E45" s="95">
        <v>29100</v>
      </c>
      <c r="F45" s="78">
        <v>410</v>
      </c>
      <c r="G45" s="46">
        <v>4</v>
      </c>
      <c r="H45" s="46">
        <v>9</v>
      </c>
      <c r="I45" s="96">
        <f>'Прил 4'!J169</f>
        <v>0</v>
      </c>
    </row>
    <row r="46" spans="1:9" hidden="1">
      <c r="A46" s="94" t="s">
        <v>238</v>
      </c>
      <c r="B46" s="95" t="s">
        <v>83</v>
      </c>
      <c r="C46" s="47">
        <v>1</v>
      </c>
      <c r="D46" s="95" t="s">
        <v>79</v>
      </c>
      <c r="E46" s="95">
        <v>29110</v>
      </c>
      <c r="F46" s="78">
        <v>240</v>
      </c>
      <c r="G46" s="46">
        <v>4</v>
      </c>
      <c r="H46" s="46">
        <v>9</v>
      </c>
      <c r="I46" s="96">
        <f>'Прил 4'!J171</f>
        <v>0</v>
      </c>
    </row>
    <row r="47" spans="1:9" hidden="1">
      <c r="A47" s="94" t="s">
        <v>240</v>
      </c>
      <c r="B47" s="95" t="s">
        <v>83</v>
      </c>
      <c r="C47" s="47">
        <v>1</v>
      </c>
      <c r="D47" s="95" t="s">
        <v>79</v>
      </c>
      <c r="E47" s="95">
        <v>29120</v>
      </c>
      <c r="F47" s="78">
        <v>410</v>
      </c>
      <c r="G47" s="46">
        <v>4</v>
      </c>
      <c r="H47" s="46">
        <v>9</v>
      </c>
      <c r="I47" s="96">
        <f>'Прил 4'!J173</f>
        <v>0</v>
      </c>
    </row>
    <row r="48" spans="1:9" ht="31.3">
      <c r="A48" s="94" t="s">
        <v>242</v>
      </c>
      <c r="B48" s="95" t="s">
        <v>83</v>
      </c>
      <c r="C48" s="47">
        <v>1</v>
      </c>
      <c r="D48" s="95" t="s">
        <v>79</v>
      </c>
      <c r="E48" s="95">
        <v>29130</v>
      </c>
      <c r="F48" s="78">
        <v>240</v>
      </c>
      <c r="G48" s="46">
        <v>4</v>
      </c>
      <c r="H48" s="46">
        <v>9</v>
      </c>
      <c r="I48" s="96">
        <f>'Прил 4'!J175</f>
        <v>300000</v>
      </c>
    </row>
    <row r="49" spans="1:9" hidden="1">
      <c r="A49" s="94" t="s">
        <v>415</v>
      </c>
      <c r="B49" s="95" t="s">
        <v>83</v>
      </c>
      <c r="C49" s="47">
        <v>1</v>
      </c>
      <c r="D49" s="95" t="s">
        <v>79</v>
      </c>
      <c r="E49" s="95" t="s">
        <v>416</v>
      </c>
      <c r="F49" s="78">
        <v>240</v>
      </c>
      <c r="G49" s="46">
        <v>4</v>
      </c>
      <c r="H49" s="46">
        <v>9</v>
      </c>
      <c r="I49" s="96">
        <f>'Прил 4'!J177</f>
        <v>0</v>
      </c>
    </row>
    <row r="50" spans="1:9">
      <c r="A50" s="94" t="s">
        <v>244</v>
      </c>
      <c r="B50" s="95" t="s">
        <v>83</v>
      </c>
      <c r="C50" s="47">
        <v>1</v>
      </c>
      <c r="D50" s="95" t="s">
        <v>79</v>
      </c>
      <c r="E50" s="95">
        <v>29330</v>
      </c>
      <c r="F50" s="78">
        <v>240</v>
      </c>
      <c r="G50" s="46">
        <v>4</v>
      </c>
      <c r="H50" s="46">
        <v>9</v>
      </c>
      <c r="I50" s="96">
        <f>'Прил 4'!J179</f>
        <v>9722416.9499999993</v>
      </c>
    </row>
    <row r="51" spans="1:9" hidden="1">
      <c r="A51" s="50" t="s">
        <v>246</v>
      </c>
      <c r="B51" s="95" t="s">
        <v>83</v>
      </c>
      <c r="C51" s="47">
        <v>1</v>
      </c>
      <c r="D51" s="95" t="s">
        <v>79</v>
      </c>
      <c r="E51" s="95" t="s">
        <v>247</v>
      </c>
      <c r="F51" s="78">
        <v>410</v>
      </c>
      <c r="G51" s="46">
        <v>4</v>
      </c>
      <c r="H51" s="46">
        <v>9</v>
      </c>
      <c r="I51" s="96">
        <f>'Прил 4'!J181</f>
        <v>0</v>
      </c>
    </row>
    <row r="52" spans="1:9">
      <c r="A52" s="94" t="s">
        <v>248</v>
      </c>
      <c r="B52" s="95" t="s">
        <v>83</v>
      </c>
      <c r="C52" s="47">
        <v>1</v>
      </c>
      <c r="D52" s="95" t="s">
        <v>79</v>
      </c>
      <c r="E52" s="95">
        <v>29590</v>
      </c>
      <c r="F52" s="78">
        <v>240</v>
      </c>
      <c r="G52" s="46">
        <v>4</v>
      </c>
      <c r="H52" s="46">
        <v>9</v>
      </c>
      <c r="I52" s="96">
        <f>'Прил 4'!J183</f>
        <v>2658809.52</v>
      </c>
    </row>
    <row r="53" spans="1:9" ht="31.3">
      <c r="A53" s="94" t="s">
        <v>349</v>
      </c>
      <c r="B53" s="95" t="s">
        <v>83</v>
      </c>
      <c r="C53" s="47">
        <v>2</v>
      </c>
      <c r="D53" s="95" t="s">
        <v>79</v>
      </c>
      <c r="E53" s="95" t="s">
        <v>80</v>
      </c>
      <c r="F53" s="78"/>
      <c r="G53" s="46"/>
      <c r="H53" s="46"/>
      <c r="I53" s="96">
        <f>SUM(I54:I56)</f>
        <v>2580000</v>
      </c>
    </row>
    <row r="54" spans="1:9">
      <c r="A54" s="61" t="s">
        <v>505</v>
      </c>
      <c r="B54" s="95" t="s">
        <v>83</v>
      </c>
      <c r="C54" s="47">
        <v>2</v>
      </c>
      <c r="D54" s="95" t="s">
        <v>79</v>
      </c>
      <c r="E54" s="95" t="s">
        <v>506</v>
      </c>
      <c r="F54" s="78">
        <v>410</v>
      </c>
      <c r="G54" s="46">
        <v>5</v>
      </c>
      <c r="H54" s="46">
        <v>3</v>
      </c>
      <c r="I54" s="96"/>
    </row>
    <row r="55" spans="1:9">
      <c r="A55" s="94" t="s">
        <v>261</v>
      </c>
      <c r="B55" s="95" t="s">
        <v>83</v>
      </c>
      <c r="C55" s="95" t="s">
        <v>84</v>
      </c>
      <c r="D55" s="95" t="s">
        <v>79</v>
      </c>
      <c r="E55" s="95" t="s">
        <v>262</v>
      </c>
      <c r="F55" s="95" t="s">
        <v>87</v>
      </c>
      <c r="G55" s="95" t="s">
        <v>95</v>
      </c>
      <c r="H55" s="95" t="s">
        <v>83</v>
      </c>
      <c r="I55" s="96">
        <f>'Прил 4'!J207</f>
        <v>580000</v>
      </c>
    </row>
    <row r="56" spans="1:9">
      <c r="A56" s="94" t="s">
        <v>263</v>
      </c>
      <c r="B56" s="95" t="s">
        <v>83</v>
      </c>
      <c r="C56" s="95" t="s">
        <v>84</v>
      </c>
      <c r="D56" s="95" t="s">
        <v>79</v>
      </c>
      <c r="E56" s="95" t="s">
        <v>264</v>
      </c>
      <c r="F56" s="95" t="s">
        <v>87</v>
      </c>
      <c r="G56" s="95" t="s">
        <v>95</v>
      </c>
      <c r="H56" s="95" t="s">
        <v>83</v>
      </c>
      <c r="I56" s="96">
        <f>'Прил 4'!J211</f>
        <v>2000000</v>
      </c>
    </row>
    <row r="57" spans="1:9" ht="31.3">
      <c r="A57" s="94" t="s">
        <v>350</v>
      </c>
      <c r="B57" s="95" t="s">
        <v>83</v>
      </c>
      <c r="C57" s="47">
        <v>3</v>
      </c>
      <c r="D57" s="95" t="s">
        <v>79</v>
      </c>
      <c r="E57" s="95" t="s">
        <v>80</v>
      </c>
      <c r="F57" s="78"/>
      <c r="G57" s="46"/>
      <c r="H57" s="46"/>
      <c r="I57" s="96">
        <f>SUM(I58:I65)</f>
        <v>49791653.07</v>
      </c>
    </row>
    <row r="58" spans="1:9">
      <c r="A58" s="94" t="s">
        <v>266</v>
      </c>
      <c r="B58" s="95" t="s">
        <v>83</v>
      </c>
      <c r="C58" s="95" t="s">
        <v>85</v>
      </c>
      <c r="D58" s="95" t="s">
        <v>79</v>
      </c>
      <c r="E58" s="95" t="s">
        <v>267</v>
      </c>
      <c r="F58" s="95" t="s">
        <v>87</v>
      </c>
      <c r="G58" s="95" t="s">
        <v>95</v>
      </c>
      <c r="H58" s="95" t="s">
        <v>83</v>
      </c>
      <c r="I58" s="96">
        <f>'Прил 4'!J214</f>
        <v>520000</v>
      </c>
    </row>
    <row r="59" spans="1:9">
      <c r="A59" s="94" t="s">
        <v>268</v>
      </c>
      <c r="B59" s="95" t="s">
        <v>83</v>
      </c>
      <c r="C59" s="95" t="s">
        <v>85</v>
      </c>
      <c r="D59" s="95" t="s">
        <v>79</v>
      </c>
      <c r="E59" s="95" t="s">
        <v>269</v>
      </c>
      <c r="F59" s="95" t="s">
        <v>87</v>
      </c>
      <c r="G59" s="95" t="s">
        <v>95</v>
      </c>
      <c r="H59" s="95" t="s">
        <v>83</v>
      </c>
      <c r="I59" s="96">
        <f>'Прил 4'!J216</f>
        <v>700000</v>
      </c>
    </row>
    <row r="60" spans="1:9">
      <c r="A60" s="94" t="s">
        <v>270</v>
      </c>
      <c r="B60" s="95" t="s">
        <v>83</v>
      </c>
      <c r="C60" s="95" t="s">
        <v>85</v>
      </c>
      <c r="D60" s="95" t="s">
        <v>79</v>
      </c>
      <c r="E60" s="95" t="s">
        <v>351</v>
      </c>
      <c r="F60" s="95" t="s">
        <v>87</v>
      </c>
      <c r="G60" s="95" t="s">
        <v>95</v>
      </c>
      <c r="H60" s="95" t="s">
        <v>83</v>
      </c>
      <c r="I60" s="96">
        <f>'Прил 4'!J218</f>
        <v>1528409.6</v>
      </c>
    </row>
    <row r="61" spans="1:9">
      <c r="A61" s="94" t="s">
        <v>271</v>
      </c>
      <c r="B61" s="95" t="s">
        <v>83</v>
      </c>
      <c r="C61" s="95" t="s">
        <v>85</v>
      </c>
      <c r="D61" s="95" t="s">
        <v>79</v>
      </c>
      <c r="E61" s="95" t="s">
        <v>272</v>
      </c>
      <c r="F61" s="95" t="s">
        <v>87</v>
      </c>
      <c r="G61" s="95" t="s">
        <v>95</v>
      </c>
      <c r="H61" s="95" t="s">
        <v>83</v>
      </c>
      <c r="I61" s="96">
        <f>'Прил 4'!J220</f>
        <v>35587019.140000001</v>
      </c>
    </row>
    <row r="62" spans="1:9" hidden="1">
      <c r="A62" s="94" t="s">
        <v>273</v>
      </c>
      <c r="B62" s="95" t="s">
        <v>83</v>
      </c>
      <c r="C62" s="95" t="s">
        <v>85</v>
      </c>
      <c r="D62" s="95" t="s">
        <v>79</v>
      </c>
      <c r="E62" s="95" t="s">
        <v>352</v>
      </c>
      <c r="F62" s="95" t="s">
        <v>87</v>
      </c>
      <c r="G62" s="95" t="s">
        <v>95</v>
      </c>
      <c r="H62" s="95" t="s">
        <v>83</v>
      </c>
      <c r="I62" s="96">
        <f>'Прил 4'!J222</f>
        <v>0</v>
      </c>
    </row>
    <row r="63" spans="1:9">
      <c r="A63" s="94" t="s">
        <v>274</v>
      </c>
      <c r="B63" s="95" t="s">
        <v>83</v>
      </c>
      <c r="C63" s="95" t="s">
        <v>85</v>
      </c>
      <c r="D63" s="95" t="s">
        <v>79</v>
      </c>
      <c r="E63" s="95" t="s">
        <v>275</v>
      </c>
      <c r="F63" s="95" t="s">
        <v>87</v>
      </c>
      <c r="G63" s="95" t="s">
        <v>95</v>
      </c>
      <c r="H63" s="95" t="s">
        <v>83</v>
      </c>
      <c r="I63" s="96">
        <f>'Прил 4'!J224</f>
        <v>10256224.33</v>
      </c>
    </row>
    <row r="64" spans="1:9" hidden="1">
      <c r="A64" s="94" t="s">
        <v>276</v>
      </c>
      <c r="B64" s="95" t="s">
        <v>83</v>
      </c>
      <c r="C64" s="95" t="s">
        <v>85</v>
      </c>
      <c r="D64" s="95" t="s">
        <v>79</v>
      </c>
      <c r="E64" s="95" t="s">
        <v>277</v>
      </c>
      <c r="F64" s="95" t="s">
        <v>87</v>
      </c>
      <c r="G64" s="95" t="s">
        <v>95</v>
      </c>
      <c r="H64" s="95" t="s">
        <v>83</v>
      </c>
      <c r="I64" s="96">
        <f>'Прил 4'!J226</f>
        <v>0</v>
      </c>
    </row>
    <row r="65" spans="1:9">
      <c r="A65" s="94" t="s">
        <v>278</v>
      </c>
      <c r="B65" s="95" t="s">
        <v>83</v>
      </c>
      <c r="C65" s="95" t="s">
        <v>85</v>
      </c>
      <c r="D65" s="95" t="s">
        <v>79</v>
      </c>
      <c r="E65" s="95" t="s">
        <v>279</v>
      </c>
      <c r="F65" s="95" t="s">
        <v>87</v>
      </c>
      <c r="G65" s="95" t="s">
        <v>95</v>
      </c>
      <c r="H65" s="95" t="s">
        <v>83</v>
      </c>
      <c r="I65" s="96">
        <f>'Прил 4'!J228</f>
        <v>1200000</v>
      </c>
    </row>
    <row r="66" spans="1:9">
      <c r="A66" s="94" t="s">
        <v>353</v>
      </c>
      <c r="B66" s="95" t="s">
        <v>83</v>
      </c>
      <c r="C66" s="47">
        <v>4</v>
      </c>
      <c r="D66" s="95" t="s">
        <v>79</v>
      </c>
      <c r="E66" s="95" t="s">
        <v>80</v>
      </c>
      <c r="F66" s="78"/>
      <c r="G66" s="46"/>
      <c r="H66" s="46"/>
      <c r="I66" s="96">
        <f>SUM(I67:I69)</f>
        <v>29876478.239999998</v>
      </c>
    </row>
    <row r="67" spans="1:9" ht="31.3">
      <c r="A67" s="94" t="s">
        <v>289</v>
      </c>
      <c r="B67" s="95" t="s">
        <v>83</v>
      </c>
      <c r="C67" s="95" t="s">
        <v>90</v>
      </c>
      <c r="D67" s="95" t="s">
        <v>79</v>
      </c>
      <c r="E67" s="95" t="s">
        <v>290</v>
      </c>
      <c r="F67" s="95" t="s">
        <v>109</v>
      </c>
      <c r="G67" s="95" t="s">
        <v>95</v>
      </c>
      <c r="H67" s="95" t="s">
        <v>95</v>
      </c>
      <c r="I67" s="96">
        <f>'Прил 4'!J248</f>
        <v>22966260.25</v>
      </c>
    </row>
    <row r="68" spans="1:9" ht="31.3">
      <c r="A68" s="94" t="s">
        <v>289</v>
      </c>
      <c r="B68" s="95" t="s">
        <v>83</v>
      </c>
      <c r="C68" s="95" t="s">
        <v>90</v>
      </c>
      <c r="D68" s="95" t="s">
        <v>79</v>
      </c>
      <c r="E68" s="95" t="s">
        <v>290</v>
      </c>
      <c r="F68" s="95" t="s">
        <v>87</v>
      </c>
      <c r="G68" s="95" t="s">
        <v>95</v>
      </c>
      <c r="H68" s="95" t="s">
        <v>95</v>
      </c>
      <c r="I68" s="96">
        <f>'Прил 4'!J249</f>
        <v>6860217.9899999993</v>
      </c>
    </row>
    <row r="69" spans="1:9" ht="31.3">
      <c r="A69" s="94" t="s">
        <v>289</v>
      </c>
      <c r="B69" s="95" t="s">
        <v>83</v>
      </c>
      <c r="C69" s="95" t="s">
        <v>90</v>
      </c>
      <c r="D69" s="95" t="s">
        <v>79</v>
      </c>
      <c r="E69" s="95" t="s">
        <v>290</v>
      </c>
      <c r="F69" s="95" t="s">
        <v>89</v>
      </c>
      <c r="G69" s="95" t="s">
        <v>95</v>
      </c>
      <c r="H69" s="95" t="s">
        <v>95</v>
      </c>
      <c r="I69" s="96">
        <f>'Прил 4'!J250</f>
        <v>50000</v>
      </c>
    </row>
    <row r="70" spans="1:9" ht="47">
      <c r="A70" s="94" t="s">
        <v>250</v>
      </c>
      <c r="B70" s="95" t="s">
        <v>94</v>
      </c>
      <c r="C70" s="47" t="s">
        <v>78</v>
      </c>
      <c r="D70" s="95" t="s">
        <v>79</v>
      </c>
      <c r="E70" s="95" t="s">
        <v>80</v>
      </c>
      <c r="F70" s="78" t="s">
        <v>332</v>
      </c>
      <c r="G70" s="46" t="s">
        <v>332</v>
      </c>
      <c r="H70" s="46" t="s">
        <v>332</v>
      </c>
      <c r="I70" s="96">
        <f>SUM(I71:I71)</f>
        <v>30000</v>
      </c>
    </row>
    <row r="71" spans="1:9">
      <c r="A71" s="94" t="s">
        <v>252</v>
      </c>
      <c r="B71" s="95" t="s">
        <v>94</v>
      </c>
      <c r="C71" s="47">
        <v>0</v>
      </c>
      <c r="D71" s="95" t="s">
        <v>79</v>
      </c>
      <c r="E71" s="95">
        <v>29910</v>
      </c>
      <c r="F71" s="78">
        <v>810</v>
      </c>
      <c r="G71" s="46">
        <v>4</v>
      </c>
      <c r="H71" s="46">
        <v>12</v>
      </c>
      <c r="I71" s="96">
        <f>'Прил 4'!J187</f>
        <v>30000</v>
      </c>
    </row>
    <row r="72" spans="1:9" ht="47">
      <c r="A72" s="94" t="s">
        <v>254</v>
      </c>
      <c r="B72" s="95" t="s">
        <v>95</v>
      </c>
      <c r="C72" s="47" t="s">
        <v>78</v>
      </c>
      <c r="D72" s="95" t="s">
        <v>79</v>
      </c>
      <c r="E72" s="95" t="s">
        <v>80</v>
      </c>
      <c r="F72" s="78" t="s">
        <v>332</v>
      </c>
      <c r="G72" s="46" t="s">
        <v>332</v>
      </c>
      <c r="H72" s="46" t="s">
        <v>332</v>
      </c>
      <c r="I72" s="96">
        <f>I73+I75</f>
        <v>5599142.4900000002</v>
      </c>
    </row>
    <row r="73" spans="1:9" ht="31.3">
      <c r="A73" s="94" t="s">
        <v>354</v>
      </c>
      <c r="B73" s="95" t="s">
        <v>95</v>
      </c>
      <c r="C73" s="47" t="s">
        <v>81</v>
      </c>
      <c r="D73" s="95" t="s">
        <v>79</v>
      </c>
      <c r="E73" s="95" t="s">
        <v>80</v>
      </c>
      <c r="F73" s="78" t="s">
        <v>332</v>
      </c>
      <c r="G73" s="46" t="s">
        <v>332</v>
      </c>
      <c r="H73" s="46" t="s">
        <v>332</v>
      </c>
      <c r="I73" s="96">
        <f>I74</f>
        <v>50000</v>
      </c>
    </row>
    <row r="74" spans="1:9">
      <c r="A74" s="94" t="s">
        <v>256</v>
      </c>
      <c r="B74" s="95" t="s">
        <v>95</v>
      </c>
      <c r="C74" s="47">
        <v>1</v>
      </c>
      <c r="D74" s="95" t="s">
        <v>79</v>
      </c>
      <c r="E74" s="95">
        <v>29420</v>
      </c>
      <c r="F74" s="78">
        <v>240</v>
      </c>
      <c r="G74" s="46">
        <v>5</v>
      </c>
      <c r="H74" s="46">
        <v>1</v>
      </c>
      <c r="I74" s="96">
        <f>'Прил 4'!J193</f>
        <v>50000</v>
      </c>
    </row>
    <row r="75" spans="1:9" ht="31.3">
      <c r="A75" s="94" t="s">
        <v>492</v>
      </c>
      <c r="B75" s="95" t="s">
        <v>95</v>
      </c>
      <c r="C75" s="47">
        <v>5</v>
      </c>
      <c r="D75" s="95" t="s">
        <v>79</v>
      </c>
      <c r="E75" s="95" t="s">
        <v>80</v>
      </c>
      <c r="F75" s="78"/>
      <c r="G75" s="46"/>
      <c r="H75" s="46"/>
      <c r="I75" s="96">
        <f>SUM(I76:I77)</f>
        <v>5549142.4900000002</v>
      </c>
    </row>
    <row r="76" spans="1:9">
      <c r="A76" s="94" t="s">
        <v>491</v>
      </c>
      <c r="B76" s="95" t="s">
        <v>95</v>
      </c>
      <c r="C76" s="47">
        <v>5</v>
      </c>
      <c r="D76" s="95" t="s">
        <v>79</v>
      </c>
      <c r="E76" s="95" t="s">
        <v>504</v>
      </c>
      <c r="F76" s="78">
        <v>240</v>
      </c>
      <c r="G76" s="46">
        <v>5</v>
      </c>
      <c r="H76" s="46">
        <v>1</v>
      </c>
      <c r="I76" s="96">
        <f>'Прил 4'!J196</f>
        <v>2774571.25</v>
      </c>
    </row>
    <row r="77" spans="1:9">
      <c r="A77" s="94" t="s">
        <v>493</v>
      </c>
      <c r="B77" s="95" t="s">
        <v>95</v>
      </c>
      <c r="C77" s="47">
        <v>5</v>
      </c>
      <c r="D77" s="95" t="s">
        <v>79</v>
      </c>
      <c r="E77" s="95" t="s">
        <v>460</v>
      </c>
      <c r="F77" s="78">
        <v>240</v>
      </c>
      <c r="G77" s="46">
        <v>5</v>
      </c>
      <c r="H77" s="46">
        <v>1</v>
      </c>
      <c r="I77" s="96">
        <f>'Прил 4'!J198</f>
        <v>2774571.24</v>
      </c>
    </row>
    <row r="78" spans="1:9" ht="47">
      <c r="A78" s="94" t="s">
        <v>297</v>
      </c>
      <c r="B78" s="95" t="s">
        <v>97</v>
      </c>
      <c r="C78" s="47" t="s">
        <v>78</v>
      </c>
      <c r="D78" s="95" t="s">
        <v>79</v>
      </c>
      <c r="E78" s="95" t="s">
        <v>80</v>
      </c>
      <c r="F78" s="78" t="s">
        <v>332</v>
      </c>
      <c r="G78" s="46" t="s">
        <v>332</v>
      </c>
      <c r="H78" s="46" t="s">
        <v>332</v>
      </c>
      <c r="I78" s="96">
        <f>I79+I82+I84+I88+I92</f>
        <v>34283068.039999999</v>
      </c>
    </row>
    <row r="79" spans="1:9">
      <c r="A79" s="94" t="s">
        <v>355</v>
      </c>
      <c r="B79" s="95" t="s">
        <v>97</v>
      </c>
      <c r="C79" s="47" t="s">
        <v>81</v>
      </c>
      <c r="D79" s="95" t="s">
        <v>79</v>
      </c>
      <c r="E79" s="95" t="s">
        <v>80</v>
      </c>
      <c r="F79" s="78" t="s">
        <v>332</v>
      </c>
      <c r="G79" s="46" t="s">
        <v>332</v>
      </c>
      <c r="H79" s="46" t="s">
        <v>332</v>
      </c>
      <c r="I79" s="96">
        <f>SUM(I80:I81)</f>
        <v>2986737</v>
      </c>
    </row>
    <row r="80" spans="1:9">
      <c r="A80" s="94" t="s">
        <v>298</v>
      </c>
      <c r="B80" s="95" t="s">
        <v>97</v>
      </c>
      <c r="C80" s="47">
        <v>1</v>
      </c>
      <c r="D80" s="95" t="s">
        <v>79</v>
      </c>
      <c r="E80" s="95">
        <v>29240</v>
      </c>
      <c r="F80" s="78">
        <v>110</v>
      </c>
      <c r="G80" s="46">
        <v>7</v>
      </c>
      <c r="H80" s="46">
        <v>7</v>
      </c>
      <c r="I80" s="96">
        <f>'Прил 4'!J274</f>
        <v>150120.6</v>
      </c>
    </row>
    <row r="81" spans="1:9">
      <c r="A81" s="94" t="s">
        <v>300</v>
      </c>
      <c r="B81" s="95" t="s">
        <v>97</v>
      </c>
      <c r="C81" s="47">
        <v>1</v>
      </c>
      <c r="D81" s="95" t="s">
        <v>79</v>
      </c>
      <c r="E81" s="95" t="s">
        <v>301</v>
      </c>
      <c r="F81" s="78">
        <v>520</v>
      </c>
      <c r="G81" s="46">
        <v>7</v>
      </c>
      <c r="H81" s="46">
        <v>7</v>
      </c>
      <c r="I81" s="96">
        <f>'Прил 4'!J276</f>
        <v>2836616.4</v>
      </c>
    </row>
    <row r="82" spans="1:9">
      <c r="A82" s="94" t="s">
        <v>356</v>
      </c>
      <c r="B82" s="95" t="s">
        <v>97</v>
      </c>
      <c r="C82" s="47">
        <v>2</v>
      </c>
      <c r="D82" s="95" t="s">
        <v>79</v>
      </c>
      <c r="E82" s="95" t="s">
        <v>80</v>
      </c>
      <c r="F82" s="78" t="s">
        <v>332</v>
      </c>
      <c r="G82" s="46" t="s">
        <v>332</v>
      </c>
      <c r="H82" s="46" t="s">
        <v>332</v>
      </c>
      <c r="I82" s="96">
        <f>SUM(I83:I83)</f>
        <v>7532459.54</v>
      </c>
    </row>
    <row r="83" spans="1:9" ht="31.3">
      <c r="A83" s="94" t="s">
        <v>289</v>
      </c>
      <c r="B83" s="95" t="s">
        <v>97</v>
      </c>
      <c r="C83" s="47">
        <v>2</v>
      </c>
      <c r="D83" s="95" t="s">
        <v>79</v>
      </c>
      <c r="E83" s="95" t="s">
        <v>290</v>
      </c>
      <c r="F83" s="78">
        <v>110</v>
      </c>
      <c r="G83" s="46">
        <v>8</v>
      </c>
      <c r="H83" s="46">
        <v>1</v>
      </c>
      <c r="I83" s="96">
        <f>'Прил 4'!J282</f>
        <v>7532459.54</v>
      </c>
    </row>
    <row r="84" spans="1:9">
      <c r="A84" s="94" t="s">
        <v>357</v>
      </c>
      <c r="B84" s="95" t="s">
        <v>97</v>
      </c>
      <c r="C84" s="47">
        <v>3</v>
      </c>
      <c r="D84" s="95" t="s">
        <v>79</v>
      </c>
      <c r="E84" s="95" t="s">
        <v>80</v>
      </c>
      <c r="F84" s="78" t="s">
        <v>332</v>
      </c>
      <c r="G84" s="46" t="s">
        <v>332</v>
      </c>
      <c r="H84" s="46" t="s">
        <v>332</v>
      </c>
      <c r="I84" s="96">
        <f>SUM(I85:I87)</f>
        <v>1153882.6299999999</v>
      </c>
    </row>
    <row r="85" spans="1:9">
      <c r="A85" s="94" t="s">
        <v>100</v>
      </c>
      <c r="B85" s="95" t="s">
        <v>97</v>
      </c>
      <c r="C85" s="47">
        <v>3</v>
      </c>
      <c r="D85" s="95" t="s">
        <v>79</v>
      </c>
      <c r="E85" s="95">
        <v>29020</v>
      </c>
      <c r="F85" s="78">
        <v>350</v>
      </c>
      <c r="G85" s="46">
        <v>8</v>
      </c>
      <c r="H85" s="46">
        <v>4</v>
      </c>
      <c r="I85" s="96">
        <f>'Прил 4'!J300</f>
        <v>150000</v>
      </c>
    </row>
    <row r="86" spans="1:9">
      <c r="A86" s="94" t="s">
        <v>309</v>
      </c>
      <c r="B86" s="95" t="s">
        <v>97</v>
      </c>
      <c r="C86" s="47">
        <v>3</v>
      </c>
      <c r="D86" s="95" t="s">
        <v>79</v>
      </c>
      <c r="E86" s="95">
        <v>29250</v>
      </c>
      <c r="F86" s="78">
        <v>240</v>
      </c>
      <c r="G86" s="46">
        <v>8</v>
      </c>
      <c r="H86" s="46">
        <v>4</v>
      </c>
      <c r="I86" s="96">
        <f>'Прил 4'!J302</f>
        <v>293882.63</v>
      </c>
    </row>
    <row r="87" spans="1:9">
      <c r="A87" s="94" t="s">
        <v>311</v>
      </c>
      <c r="B87" s="95" t="s">
        <v>97</v>
      </c>
      <c r="C87" s="47">
        <v>3</v>
      </c>
      <c r="D87" s="95" t="s">
        <v>79</v>
      </c>
      <c r="E87" s="95">
        <v>29260</v>
      </c>
      <c r="F87" s="78">
        <v>240</v>
      </c>
      <c r="G87" s="46">
        <v>8</v>
      </c>
      <c r="H87" s="46">
        <v>4</v>
      </c>
      <c r="I87" s="96">
        <f>'Прил 4'!J304</f>
        <v>710000</v>
      </c>
    </row>
    <row r="88" spans="1:9" ht="47">
      <c r="A88" s="94" t="s">
        <v>358</v>
      </c>
      <c r="B88" s="95" t="s">
        <v>97</v>
      </c>
      <c r="C88" s="47">
        <v>4</v>
      </c>
      <c r="D88" s="95" t="s">
        <v>79</v>
      </c>
      <c r="E88" s="95" t="s">
        <v>80</v>
      </c>
      <c r="F88" s="78" t="s">
        <v>332</v>
      </c>
      <c r="G88" s="46" t="s">
        <v>332</v>
      </c>
      <c r="H88" s="46" t="s">
        <v>332</v>
      </c>
      <c r="I88" s="96">
        <f>SUM(I89:I91)</f>
        <v>3954068.73</v>
      </c>
    </row>
    <row r="89" spans="1:9">
      <c r="A89" s="94" t="s">
        <v>321</v>
      </c>
      <c r="B89" s="95" t="s">
        <v>97</v>
      </c>
      <c r="C89" s="47">
        <v>4</v>
      </c>
      <c r="D89" s="95" t="s">
        <v>79</v>
      </c>
      <c r="E89" s="95">
        <v>29230</v>
      </c>
      <c r="F89" s="78">
        <v>240</v>
      </c>
      <c r="G89" s="46">
        <v>11</v>
      </c>
      <c r="H89" s="46">
        <v>5</v>
      </c>
      <c r="I89" s="96">
        <f>'Прил 4'!J320</f>
        <v>625000</v>
      </c>
    </row>
    <row r="90" spans="1:9">
      <c r="A90" s="94" t="s">
        <v>271</v>
      </c>
      <c r="B90" s="95" t="s">
        <v>97</v>
      </c>
      <c r="C90" s="47">
        <v>4</v>
      </c>
      <c r="D90" s="95" t="s">
        <v>79</v>
      </c>
      <c r="E90" s="95">
        <v>29370</v>
      </c>
      <c r="F90" s="78">
        <v>240</v>
      </c>
      <c r="G90" s="46">
        <v>11</v>
      </c>
      <c r="H90" s="46">
        <v>5</v>
      </c>
      <c r="I90" s="96">
        <f>'Прил 4'!J322</f>
        <v>1829268.73</v>
      </c>
    </row>
    <row r="91" spans="1:9">
      <c r="A91" s="94" t="s">
        <v>323</v>
      </c>
      <c r="B91" s="95" t="s">
        <v>97</v>
      </c>
      <c r="C91" s="47">
        <v>4</v>
      </c>
      <c r="D91" s="95" t="s">
        <v>79</v>
      </c>
      <c r="E91" s="95">
        <v>29570</v>
      </c>
      <c r="F91" s="78">
        <v>240</v>
      </c>
      <c r="G91" s="46">
        <v>11</v>
      </c>
      <c r="H91" s="46">
        <v>5</v>
      </c>
      <c r="I91" s="96">
        <f>'Прил 4'!J324</f>
        <v>1499800</v>
      </c>
    </row>
    <row r="92" spans="1:9">
      <c r="A92" s="94" t="s">
        <v>359</v>
      </c>
      <c r="B92" s="95" t="s">
        <v>97</v>
      </c>
      <c r="C92" s="47">
        <v>5</v>
      </c>
      <c r="D92" s="95" t="s">
        <v>79</v>
      </c>
      <c r="E92" s="95" t="s">
        <v>80</v>
      </c>
      <c r="F92" s="78"/>
      <c r="G92" s="46"/>
      <c r="H92" s="46"/>
      <c r="I92" s="96">
        <f>SUM(I93:I93)</f>
        <v>18655920.140000001</v>
      </c>
    </row>
    <row r="93" spans="1:9" ht="31.3">
      <c r="A93" s="94" t="s">
        <v>289</v>
      </c>
      <c r="B93" s="95" t="s">
        <v>97</v>
      </c>
      <c r="C93" s="47">
        <v>5</v>
      </c>
      <c r="D93" s="95" t="s">
        <v>79</v>
      </c>
      <c r="E93" s="95" t="s">
        <v>290</v>
      </c>
      <c r="F93" s="78">
        <v>620</v>
      </c>
      <c r="G93" s="46">
        <v>8</v>
      </c>
      <c r="H93" s="46">
        <v>1</v>
      </c>
      <c r="I93" s="96">
        <f>'Прил 4'!J285</f>
        <v>18655920.140000001</v>
      </c>
    </row>
    <row r="94" spans="1:9" ht="47">
      <c r="A94" s="94" t="s">
        <v>186</v>
      </c>
      <c r="B94" s="95" t="s">
        <v>98</v>
      </c>
      <c r="C94" s="47" t="s">
        <v>78</v>
      </c>
      <c r="D94" s="95" t="s">
        <v>79</v>
      </c>
      <c r="E94" s="95" t="s">
        <v>80</v>
      </c>
      <c r="F94" s="78" t="s">
        <v>332</v>
      </c>
      <c r="G94" s="46" t="s">
        <v>332</v>
      </c>
      <c r="H94" s="46" t="s">
        <v>332</v>
      </c>
      <c r="I94" s="96">
        <f>I95+I106</f>
        <v>2208752</v>
      </c>
    </row>
    <row r="95" spans="1:9" ht="31.3">
      <c r="A95" s="94" t="s">
        <v>360</v>
      </c>
      <c r="B95" s="95" t="s">
        <v>98</v>
      </c>
      <c r="C95" s="47" t="s">
        <v>81</v>
      </c>
      <c r="D95" s="95" t="s">
        <v>79</v>
      </c>
      <c r="E95" s="95" t="s">
        <v>80</v>
      </c>
      <c r="F95" s="78" t="s">
        <v>332</v>
      </c>
      <c r="G95" s="46" t="s">
        <v>332</v>
      </c>
      <c r="H95" s="46" t="s">
        <v>332</v>
      </c>
      <c r="I95" s="96">
        <f>I96+I98+I100+I102+I104</f>
        <v>1470752</v>
      </c>
    </row>
    <row r="96" spans="1:9">
      <c r="A96" s="94" t="s">
        <v>361</v>
      </c>
      <c r="B96" s="95" t="s">
        <v>98</v>
      </c>
      <c r="C96" s="47">
        <v>1</v>
      </c>
      <c r="D96" s="95" t="s">
        <v>76</v>
      </c>
      <c r="E96" s="95" t="s">
        <v>80</v>
      </c>
      <c r="F96" s="78"/>
      <c r="G96" s="46"/>
      <c r="H96" s="46"/>
      <c r="I96" s="96">
        <f>I97</f>
        <v>317000</v>
      </c>
    </row>
    <row r="97" spans="1:9" ht="31.3">
      <c r="A97" s="94" t="s">
        <v>189</v>
      </c>
      <c r="B97" s="95" t="s">
        <v>98</v>
      </c>
      <c r="C97" s="47">
        <v>1</v>
      </c>
      <c r="D97" s="95" t="s">
        <v>76</v>
      </c>
      <c r="E97" s="95" t="s">
        <v>190</v>
      </c>
      <c r="F97" s="78">
        <v>240</v>
      </c>
      <c r="G97" s="46">
        <v>1</v>
      </c>
      <c r="H97" s="46">
        <v>13</v>
      </c>
      <c r="I97" s="96">
        <f>'Прил 4'!J78</f>
        <v>317000</v>
      </c>
    </row>
    <row r="98" spans="1:9" ht="31.3">
      <c r="A98" s="94" t="s">
        <v>362</v>
      </c>
      <c r="B98" s="95" t="s">
        <v>98</v>
      </c>
      <c r="C98" s="47">
        <v>1</v>
      </c>
      <c r="D98" s="95" t="s">
        <v>77</v>
      </c>
      <c r="E98" s="95" t="s">
        <v>80</v>
      </c>
      <c r="F98" s="78"/>
      <c r="G98" s="46"/>
      <c r="H98" s="46"/>
      <c r="I98" s="96">
        <f>I99</f>
        <v>40000</v>
      </c>
    </row>
    <row r="99" spans="1:9" ht="31.3">
      <c r="A99" s="94" t="s">
        <v>189</v>
      </c>
      <c r="B99" s="95" t="s">
        <v>98</v>
      </c>
      <c r="C99" s="47">
        <v>1</v>
      </c>
      <c r="D99" s="95" t="s">
        <v>77</v>
      </c>
      <c r="E99" s="95" t="s">
        <v>190</v>
      </c>
      <c r="F99" s="78">
        <v>240</v>
      </c>
      <c r="G99" s="46">
        <v>1</v>
      </c>
      <c r="H99" s="46">
        <v>13</v>
      </c>
      <c r="I99" s="96">
        <f>'Прил 4'!J81</f>
        <v>40000</v>
      </c>
    </row>
    <row r="100" spans="1:9">
      <c r="A100" s="94" t="s">
        <v>363</v>
      </c>
      <c r="B100" s="95" t="s">
        <v>98</v>
      </c>
      <c r="C100" s="47">
        <v>1</v>
      </c>
      <c r="D100" s="95" t="s">
        <v>83</v>
      </c>
      <c r="E100" s="95" t="s">
        <v>80</v>
      </c>
      <c r="F100" s="78"/>
      <c r="G100" s="46"/>
      <c r="H100" s="46"/>
      <c r="I100" s="96">
        <f>I101</f>
        <v>1029552</v>
      </c>
    </row>
    <row r="101" spans="1:9" ht="31.3">
      <c r="A101" s="94" t="s">
        <v>189</v>
      </c>
      <c r="B101" s="95" t="s">
        <v>98</v>
      </c>
      <c r="C101" s="47">
        <v>1</v>
      </c>
      <c r="D101" s="95" t="s">
        <v>83</v>
      </c>
      <c r="E101" s="95" t="s">
        <v>190</v>
      </c>
      <c r="F101" s="78">
        <v>240</v>
      </c>
      <c r="G101" s="46">
        <v>1</v>
      </c>
      <c r="H101" s="46">
        <v>13</v>
      </c>
      <c r="I101" s="96">
        <f>'Прил 4'!J84</f>
        <v>1029552</v>
      </c>
    </row>
    <row r="102" spans="1:9">
      <c r="A102" s="94" t="s">
        <v>364</v>
      </c>
      <c r="B102" s="95" t="s">
        <v>98</v>
      </c>
      <c r="C102" s="47">
        <v>1</v>
      </c>
      <c r="D102" s="95" t="s">
        <v>94</v>
      </c>
      <c r="E102" s="95" t="s">
        <v>80</v>
      </c>
      <c r="F102" s="78"/>
      <c r="G102" s="46"/>
      <c r="H102" s="46"/>
      <c r="I102" s="96">
        <f>I103</f>
        <v>64200</v>
      </c>
    </row>
    <row r="103" spans="1:9" ht="31.3">
      <c r="A103" s="94" t="s">
        <v>189</v>
      </c>
      <c r="B103" s="95" t="s">
        <v>98</v>
      </c>
      <c r="C103" s="47">
        <v>1</v>
      </c>
      <c r="D103" s="95" t="s">
        <v>94</v>
      </c>
      <c r="E103" s="95" t="s">
        <v>190</v>
      </c>
      <c r="F103" s="78">
        <v>240</v>
      </c>
      <c r="G103" s="46">
        <v>1</v>
      </c>
      <c r="H103" s="46">
        <v>13</v>
      </c>
      <c r="I103" s="96">
        <f>'Прил 4'!J87</f>
        <v>64200</v>
      </c>
    </row>
    <row r="104" spans="1:9" ht="47">
      <c r="A104" s="94" t="s">
        <v>365</v>
      </c>
      <c r="B104" s="95" t="s">
        <v>98</v>
      </c>
      <c r="C104" s="47">
        <v>1</v>
      </c>
      <c r="D104" s="95" t="s">
        <v>95</v>
      </c>
      <c r="E104" s="95" t="s">
        <v>80</v>
      </c>
      <c r="F104" s="78"/>
      <c r="G104" s="46"/>
      <c r="H104" s="46"/>
      <c r="I104" s="96">
        <f>I105</f>
        <v>20000</v>
      </c>
    </row>
    <row r="105" spans="1:9" ht="31.3">
      <c r="A105" s="94" t="s">
        <v>189</v>
      </c>
      <c r="B105" s="95" t="s">
        <v>98</v>
      </c>
      <c r="C105" s="47">
        <v>1</v>
      </c>
      <c r="D105" s="95" t="s">
        <v>95</v>
      </c>
      <c r="E105" s="95" t="s">
        <v>190</v>
      </c>
      <c r="F105" s="78">
        <v>240</v>
      </c>
      <c r="G105" s="46">
        <v>1</v>
      </c>
      <c r="H105" s="46">
        <v>13</v>
      </c>
      <c r="I105" s="96">
        <f>'Прил 4'!J90</f>
        <v>20000</v>
      </c>
    </row>
    <row r="106" spans="1:9" ht="31.3">
      <c r="A106" s="94" t="s">
        <v>366</v>
      </c>
      <c r="B106" s="95" t="s">
        <v>98</v>
      </c>
      <c r="C106" s="95">
        <v>2</v>
      </c>
      <c r="D106" s="95" t="s">
        <v>79</v>
      </c>
      <c r="E106" s="95" t="s">
        <v>80</v>
      </c>
      <c r="F106" s="78" t="s">
        <v>332</v>
      </c>
      <c r="G106" s="46" t="s">
        <v>332</v>
      </c>
      <c r="H106" s="46" t="s">
        <v>332</v>
      </c>
      <c r="I106" s="96">
        <f>I107+I109</f>
        <v>738000</v>
      </c>
    </row>
    <row r="107" spans="1:9">
      <c r="A107" s="94" t="s">
        <v>361</v>
      </c>
      <c r="B107" s="95" t="s">
        <v>98</v>
      </c>
      <c r="C107" s="95" t="s">
        <v>84</v>
      </c>
      <c r="D107" s="95" t="s">
        <v>76</v>
      </c>
      <c r="E107" s="95" t="s">
        <v>80</v>
      </c>
      <c r="F107" s="78"/>
      <c r="G107" s="46"/>
      <c r="H107" s="46"/>
      <c r="I107" s="96">
        <f>I108</f>
        <v>200000</v>
      </c>
    </row>
    <row r="108" spans="1:9" ht="31.3">
      <c r="A108" s="94" t="s">
        <v>189</v>
      </c>
      <c r="B108" s="95" t="s">
        <v>98</v>
      </c>
      <c r="C108" s="95" t="s">
        <v>84</v>
      </c>
      <c r="D108" s="95" t="s">
        <v>76</v>
      </c>
      <c r="E108" s="95" t="s">
        <v>190</v>
      </c>
      <c r="F108" s="78">
        <v>240</v>
      </c>
      <c r="G108" s="46">
        <v>5</v>
      </c>
      <c r="H108" s="46">
        <v>5</v>
      </c>
      <c r="I108" s="96">
        <f>'Прил 4'!J255</f>
        <v>200000</v>
      </c>
    </row>
    <row r="109" spans="1:9">
      <c r="A109" s="94" t="s">
        <v>367</v>
      </c>
      <c r="B109" s="95" t="s">
        <v>98</v>
      </c>
      <c r="C109" s="95" t="s">
        <v>84</v>
      </c>
      <c r="D109" s="95" t="s">
        <v>77</v>
      </c>
      <c r="E109" s="95" t="s">
        <v>80</v>
      </c>
      <c r="F109" s="78"/>
      <c r="G109" s="46"/>
      <c r="H109" s="46"/>
      <c r="I109" s="96">
        <f>I110</f>
        <v>538000</v>
      </c>
    </row>
    <row r="110" spans="1:9" ht="31.3">
      <c r="A110" s="94" t="s">
        <v>189</v>
      </c>
      <c r="B110" s="95" t="s">
        <v>98</v>
      </c>
      <c r="C110" s="95" t="s">
        <v>84</v>
      </c>
      <c r="D110" s="95" t="s">
        <v>77</v>
      </c>
      <c r="E110" s="95" t="s">
        <v>190</v>
      </c>
      <c r="F110" s="78">
        <v>240</v>
      </c>
      <c r="G110" s="46">
        <v>5</v>
      </c>
      <c r="H110" s="46">
        <v>5</v>
      </c>
      <c r="I110" s="96">
        <f>'Прил 4'!J258</f>
        <v>538000</v>
      </c>
    </row>
    <row r="111" spans="1:9" ht="47">
      <c r="A111" s="94" t="s">
        <v>196</v>
      </c>
      <c r="B111" s="95" t="s">
        <v>121</v>
      </c>
      <c r="C111" s="47" t="s">
        <v>78</v>
      </c>
      <c r="D111" s="95" t="s">
        <v>79</v>
      </c>
      <c r="E111" s="95" t="s">
        <v>80</v>
      </c>
      <c r="F111" s="78" t="s">
        <v>332</v>
      </c>
      <c r="G111" s="46" t="s">
        <v>332</v>
      </c>
      <c r="H111" s="46" t="s">
        <v>332</v>
      </c>
      <c r="I111" s="96">
        <f>SUM(I112:I113)</f>
        <v>6000</v>
      </c>
    </row>
    <row r="112" spans="1:9" ht="31.3">
      <c r="A112" s="94" t="s">
        <v>407</v>
      </c>
      <c r="B112" s="95" t="s">
        <v>121</v>
      </c>
      <c r="C112" s="47">
        <v>0</v>
      </c>
      <c r="D112" s="95" t="s">
        <v>79</v>
      </c>
      <c r="E112" s="95" t="s">
        <v>408</v>
      </c>
      <c r="F112" s="78">
        <v>350</v>
      </c>
      <c r="G112" s="46">
        <v>1</v>
      </c>
      <c r="H112" s="46">
        <v>13</v>
      </c>
      <c r="I112" s="96">
        <f>'Прил 4'!J97</f>
        <v>6000</v>
      </c>
    </row>
    <row r="113" spans="1:9" ht="62.65" hidden="1">
      <c r="A113" s="94" t="s">
        <v>422</v>
      </c>
      <c r="B113" s="95" t="s">
        <v>121</v>
      </c>
      <c r="C113" s="47">
        <v>0</v>
      </c>
      <c r="D113" s="95" t="s">
        <v>79</v>
      </c>
      <c r="E113" s="95" t="s">
        <v>410</v>
      </c>
      <c r="F113" s="78">
        <v>350</v>
      </c>
      <c r="G113" s="46">
        <v>1</v>
      </c>
      <c r="H113" s="46">
        <v>13</v>
      </c>
      <c r="I113" s="96">
        <f>'Прил 4'!J99</f>
        <v>0</v>
      </c>
    </row>
    <row r="114" spans="1:9" ht="78.3">
      <c r="A114" s="50" t="s">
        <v>294</v>
      </c>
      <c r="B114" s="95" t="s">
        <v>111</v>
      </c>
      <c r="C114" s="47" t="s">
        <v>78</v>
      </c>
      <c r="D114" s="95" t="s">
        <v>79</v>
      </c>
      <c r="E114" s="95" t="s">
        <v>80</v>
      </c>
      <c r="F114" s="78"/>
      <c r="G114" s="46"/>
      <c r="H114" s="46"/>
      <c r="I114" s="96">
        <f>I115</f>
        <v>20000</v>
      </c>
    </row>
    <row r="115" spans="1:9">
      <c r="A115" s="50" t="s">
        <v>295</v>
      </c>
      <c r="B115" s="95" t="s">
        <v>111</v>
      </c>
      <c r="C115" s="47">
        <v>0</v>
      </c>
      <c r="D115" s="95" t="s">
        <v>79</v>
      </c>
      <c r="E115" s="95" t="s">
        <v>296</v>
      </c>
      <c r="F115" s="78">
        <v>240</v>
      </c>
      <c r="G115" s="46">
        <v>7</v>
      </c>
      <c r="H115" s="46">
        <v>5</v>
      </c>
      <c r="I115" s="96">
        <f>'Прил 4'!J269</f>
        <v>20000</v>
      </c>
    </row>
    <row r="116" spans="1:9" ht="47">
      <c r="A116" s="94" t="s">
        <v>198</v>
      </c>
      <c r="B116" s="95" t="s">
        <v>99</v>
      </c>
      <c r="C116" s="47" t="s">
        <v>78</v>
      </c>
      <c r="D116" s="95" t="s">
        <v>79</v>
      </c>
      <c r="E116" s="95" t="s">
        <v>80</v>
      </c>
      <c r="F116" s="78" t="s">
        <v>332</v>
      </c>
      <c r="G116" s="46" t="s">
        <v>332</v>
      </c>
      <c r="H116" s="46" t="s">
        <v>332</v>
      </c>
      <c r="I116" s="96">
        <f>I117</f>
        <v>10000</v>
      </c>
    </row>
    <row r="117" spans="1:9">
      <c r="A117" s="94" t="s">
        <v>368</v>
      </c>
      <c r="B117" s="95" t="s">
        <v>99</v>
      </c>
      <c r="C117" s="47">
        <v>0</v>
      </c>
      <c r="D117" s="95" t="s">
        <v>76</v>
      </c>
      <c r="E117" s="95" t="s">
        <v>80</v>
      </c>
      <c r="F117" s="78"/>
      <c r="G117" s="46"/>
      <c r="H117" s="46"/>
      <c r="I117" s="96">
        <f>SUM(I118:I118)</f>
        <v>10000</v>
      </c>
    </row>
    <row r="118" spans="1:9">
      <c r="A118" s="94" t="s">
        <v>200</v>
      </c>
      <c r="B118" s="95" t="s">
        <v>99</v>
      </c>
      <c r="C118" s="47">
        <v>0</v>
      </c>
      <c r="D118" s="95" t="s">
        <v>76</v>
      </c>
      <c r="E118" s="95" t="s">
        <v>201</v>
      </c>
      <c r="F118" s="78">
        <v>240</v>
      </c>
      <c r="G118" s="46">
        <v>1</v>
      </c>
      <c r="H118" s="46">
        <v>13</v>
      </c>
      <c r="I118" s="96">
        <f>'Прил 4'!J103</f>
        <v>10000</v>
      </c>
    </row>
    <row r="119" spans="1:9" ht="47">
      <c r="A119" s="94" t="s">
        <v>150</v>
      </c>
      <c r="B119" s="95" t="s">
        <v>103</v>
      </c>
      <c r="C119" s="47" t="s">
        <v>78</v>
      </c>
      <c r="D119" s="95" t="s">
        <v>79</v>
      </c>
      <c r="E119" s="95" t="s">
        <v>80</v>
      </c>
      <c r="F119" s="78" t="s">
        <v>332</v>
      </c>
      <c r="G119" s="46" t="s">
        <v>332</v>
      </c>
      <c r="H119" s="46" t="s">
        <v>332</v>
      </c>
      <c r="I119" s="96">
        <f>I120</f>
        <v>1100000</v>
      </c>
    </row>
    <row r="120" spans="1:9" ht="31.3">
      <c r="A120" s="94" t="s">
        <v>369</v>
      </c>
      <c r="B120" s="95" t="s">
        <v>103</v>
      </c>
      <c r="C120" s="47">
        <v>0</v>
      </c>
      <c r="D120" s="95" t="s">
        <v>76</v>
      </c>
      <c r="E120" s="95" t="s">
        <v>80</v>
      </c>
      <c r="F120" s="78" t="s">
        <v>332</v>
      </c>
      <c r="G120" s="46" t="s">
        <v>332</v>
      </c>
      <c r="H120" s="46" t="s">
        <v>332</v>
      </c>
      <c r="I120" s="96">
        <f>SUM(I121:I122)</f>
        <v>1100000</v>
      </c>
    </row>
    <row r="121" spans="1:9" ht="31.3">
      <c r="A121" s="94" t="s">
        <v>151</v>
      </c>
      <c r="B121" s="95" t="s">
        <v>103</v>
      </c>
      <c r="C121" s="47">
        <v>0</v>
      </c>
      <c r="D121" s="95" t="s">
        <v>76</v>
      </c>
      <c r="E121" s="95">
        <v>26910</v>
      </c>
      <c r="F121" s="78">
        <v>240</v>
      </c>
      <c r="G121" s="46">
        <v>1</v>
      </c>
      <c r="H121" s="46">
        <v>13</v>
      </c>
      <c r="I121" s="96">
        <f>'Прил 4'!J107</f>
        <v>100000</v>
      </c>
    </row>
    <row r="122" spans="1:9" ht="31.3">
      <c r="A122" s="94" t="s">
        <v>151</v>
      </c>
      <c r="B122" s="95" t="s">
        <v>103</v>
      </c>
      <c r="C122" s="47">
        <v>0</v>
      </c>
      <c r="D122" s="95" t="s">
        <v>77</v>
      </c>
      <c r="E122" s="95">
        <v>26910</v>
      </c>
      <c r="F122" s="78">
        <v>240</v>
      </c>
      <c r="G122" s="46">
        <v>1</v>
      </c>
      <c r="H122" s="46">
        <v>13</v>
      </c>
      <c r="I122" s="96">
        <f>'Прил 4'!J110</f>
        <v>1000000</v>
      </c>
    </row>
    <row r="123" spans="1:9" ht="47">
      <c r="A123" s="94" t="s">
        <v>202</v>
      </c>
      <c r="B123" s="95" t="s">
        <v>108</v>
      </c>
      <c r="C123" s="47" t="s">
        <v>78</v>
      </c>
      <c r="D123" s="95" t="s">
        <v>79</v>
      </c>
      <c r="E123" s="95" t="s">
        <v>80</v>
      </c>
      <c r="F123" s="78"/>
      <c r="G123" s="46"/>
      <c r="H123" s="46"/>
      <c r="I123" s="96">
        <f>I124</f>
        <v>0</v>
      </c>
    </row>
    <row r="124" spans="1:9" ht="31.3">
      <c r="A124" s="94" t="s">
        <v>203</v>
      </c>
      <c r="B124" s="95" t="s">
        <v>108</v>
      </c>
      <c r="C124" s="47">
        <v>0</v>
      </c>
      <c r="D124" s="95" t="s">
        <v>77</v>
      </c>
      <c r="E124" s="95" t="s">
        <v>80</v>
      </c>
      <c r="F124" s="78"/>
      <c r="G124" s="46"/>
      <c r="H124" s="46"/>
      <c r="I124" s="96">
        <f>I125</f>
        <v>0</v>
      </c>
    </row>
    <row r="125" spans="1:9">
      <c r="A125" s="50" t="s">
        <v>204</v>
      </c>
      <c r="B125" s="95" t="s">
        <v>108</v>
      </c>
      <c r="C125" s="47">
        <v>0</v>
      </c>
      <c r="D125" s="95" t="s">
        <v>77</v>
      </c>
      <c r="E125" s="95" t="s">
        <v>205</v>
      </c>
      <c r="F125" s="78">
        <v>240</v>
      </c>
      <c r="G125" s="46">
        <v>1</v>
      </c>
      <c r="H125" s="46">
        <v>13</v>
      </c>
      <c r="I125" s="96">
        <f>'Прил 4'!J114</f>
        <v>0</v>
      </c>
    </row>
    <row r="126" spans="1:9" ht="47">
      <c r="A126" s="50" t="s">
        <v>280</v>
      </c>
      <c r="B126" s="95" t="s">
        <v>119</v>
      </c>
      <c r="C126" s="47">
        <v>0</v>
      </c>
      <c r="D126" s="95" t="s">
        <v>79</v>
      </c>
      <c r="E126" s="95" t="s">
        <v>80</v>
      </c>
      <c r="F126" s="78"/>
      <c r="G126" s="46"/>
      <c r="H126" s="46"/>
      <c r="I126" s="96">
        <f>I127</f>
        <v>767.57</v>
      </c>
    </row>
    <row r="127" spans="1:9" ht="47">
      <c r="A127" s="50" t="s">
        <v>370</v>
      </c>
      <c r="B127" s="95" t="s">
        <v>119</v>
      </c>
      <c r="C127" s="47">
        <v>1</v>
      </c>
      <c r="D127" s="95" t="s">
        <v>79</v>
      </c>
      <c r="E127" s="95" t="s">
        <v>80</v>
      </c>
      <c r="F127" s="78"/>
      <c r="G127" s="46"/>
      <c r="H127" s="46"/>
      <c r="I127" s="96">
        <f>I128+I130+I132</f>
        <v>767.57</v>
      </c>
    </row>
    <row r="128" spans="1:9">
      <c r="A128" s="50" t="s">
        <v>282</v>
      </c>
      <c r="B128" s="95" t="s">
        <v>119</v>
      </c>
      <c r="C128" s="47">
        <v>1</v>
      </c>
      <c r="D128" s="95" t="s">
        <v>76</v>
      </c>
      <c r="E128" s="95" t="s">
        <v>80</v>
      </c>
      <c r="F128" s="78"/>
      <c r="G128" s="46"/>
      <c r="H128" s="46"/>
      <c r="I128" s="96">
        <f>I129</f>
        <v>0</v>
      </c>
    </row>
    <row r="129" spans="1:9">
      <c r="A129" s="50" t="s">
        <v>371</v>
      </c>
      <c r="B129" s="95" t="s">
        <v>119</v>
      </c>
      <c r="C129" s="47">
        <v>1</v>
      </c>
      <c r="D129" s="95" t="s">
        <v>76</v>
      </c>
      <c r="E129" s="95" t="s">
        <v>284</v>
      </c>
      <c r="F129" s="78">
        <v>240</v>
      </c>
      <c r="G129" s="46">
        <v>5</v>
      </c>
      <c r="H129" s="46">
        <v>3</v>
      </c>
      <c r="I129" s="96">
        <f>'Прил 4'!J233</f>
        <v>0</v>
      </c>
    </row>
    <row r="130" spans="1:9" hidden="1">
      <c r="A130" s="50" t="s">
        <v>285</v>
      </c>
      <c r="B130" s="95" t="s">
        <v>119</v>
      </c>
      <c r="C130" s="47">
        <v>1</v>
      </c>
      <c r="D130" s="95" t="s">
        <v>77</v>
      </c>
      <c r="E130" s="95" t="s">
        <v>80</v>
      </c>
      <c r="F130" s="78"/>
      <c r="G130" s="46"/>
      <c r="H130" s="46"/>
      <c r="I130" s="96">
        <f>I131</f>
        <v>0</v>
      </c>
    </row>
    <row r="131" spans="1:9" ht="78.3" hidden="1">
      <c r="A131" s="50" t="s">
        <v>372</v>
      </c>
      <c r="B131" s="95" t="s">
        <v>119</v>
      </c>
      <c r="C131" s="47">
        <v>1</v>
      </c>
      <c r="D131" s="95" t="s">
        <v>77</v>
      </c>
      <c r="E131" s="95" t="s">
        <v>284</v>
      </c>
      <c r="F131" s="78">
        <v>240</v>
      </c>
      <c r="G131" s="46">
        <v>5</v>
      </c>
      <c r="H131" s="46">
        <v>3</v>
      </c>
      <c r="I131" s="96">
        <f>'Прил 4'!J236</f>
        <v>0</v>
      </c>
    </row>
    <row r="132" spans="1:9" ht="78.3" hidden="1">
      <c r="A132" s="50" t="s">
        <v>286</v>
      </c>
      <c r="B132" s="95" t="s">
        <v>119</v>
      </c>
      <c r="C132" s="47">
        <v>1</v>
      </c>
      <c r="D132" s="95" t="s">
        <v>127</v>
      </c>
      <c r="E132" s="95" t="s">
        <v>80</v>
      </c>
      <c r="F132" s="78"/>
      <c r="G132" s="46"/>
      <c r="H132" s="46"/>
      <c r="I132" s="96">
        <f>I133</f>
        <v>767.57</v>
      </c>
    </row>
    <row r="133" spans="1:9" ht="78.3" hidden="1">
      <c r="A133" s="50" t="s">
        <v>283</v>
      </c>
      <c r="B133" s="95" t="s">
        <v>119</v>
      </c>
      <c r="C133" s="47">
        <v>1</v>
      </c>
      <c r="D133" s="95" t="s">
        <v>127</v>
      </c>
      <c r="E133" s="95" t="s">
        <v>128</v>
      </c>
      <c r="F133" s="78">
        <v>540</v>
      </c>
      <c r="G133" s="46">
        <v>5</v>
      </c>
      <c r="H133" s="46">
        <v>3</v>
      </c>
      <c r="I133" s="96">
        <f>'Прил 4'!J239</f>
        <v>767.57</v>
      </c>
    </row>
    <row r="134" spans="1:9">
      <c r="A134" s="139" t="s">
        <v>140</v>
      </c>
      <c r="B134" s="140"/>
      <c r="C134" s="140"/>
      <c r="D134" s="140"/>
      <c r="E134" s="140"/>
      <c r="F134" s="140"/>
      <c r="G134" s="140"/>
      <c r="H134" s="140"/>
      <c r="I134" s="141">
        <f>I22+I31+I42+I70+I72+I78+I94+I111+I114+I116+I119+I123+I126</f>
        <v>191451519.59</v>
      </c>
    </row>
  </sheetData>
  <mergeCells count="16">
    <mergeCell ref="C6:I6"/>
    <mergeCell ref="C7:I7"/>
    <mergeCell ref="C1:I1"/>
    <mergeCell ref="C2:I2"/>
    <mergeCell ref="C3:I3"/>
    <mergeCell ref="C4:I4"/>
    <mergeCell ref="C5:I5"/>
    <mergeCell ref="B21:E21"/>
    <mergeCell ref="C11:I11"/>
    <mergeCell ref="C10:I10"/>
    <mergeCell ref="C12:I12"/>
    <mergeCell ref="C13:I13"/>
    <mergeCell ref="C14:I14"/>
    <mergeCell ref="C15:I15"/>
    <mergeCell ref="A18:I18"/>
    <mergeCell ref="A20:I20"/>
  </mergeCells>
  <pageMargins left="0.78740157480314965" right="0.19685039370078741" top="0.39370078740157483" bottom="0.39370078740157483" header="0.19685039370078741" footer="0.19685039370078741"/>
  <pageSetup paperSize="9" fitToHeight="0" orientation="landscape" r:id="rId1"/>
  <headerFooter differentFirst="1">
    <oddHeader>&amp;C&amp;"PT Astra Serif,обычный"&amp;8&amp;K000000&amp;P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sheetPr>
  <dimension ref="A1:I34"/>
  <sheetViews>
    <sheetView view="pageBreakPreview" zoomScaleNormal="100" zoomScaleSheetLayoutView="100" workbookViewId="0">
      <selection activeCell="A17" sqref="A17:I17"/>
    </sheetView>
  </sheetViews>
  <sheetFormatPr defaultColWidth="8.88671875" defaultRowHeight="15.65"/>
  <cols>
    <col min="1" max="1" width="81.109375" style="42" customWidth="1"/>
    <col min="2" max="3" width="4.44140625" style="43" customWidth="1"/>
    <col min="4" max="6" width="4.33203125" style="43" customWidth="1"/>
    <col min="7" max="7" width="8.6640625" style="43" customWidth="1"/>
    <col min="8" max="8" width="7.5546875" style="43" customWidth="1"/>
    <col min="9" max="9" width="16.6640625" style="44" customWidth="1"/>
    <col min="10" max="16384" width="8.88671875" style="36"/>
  </cols>
  <sheetData>
    <row r="1" spans="1:9">
      <c r="B1" s="152" t="s">
        <v>501</v>
      </c>
      <c r="C1" s="152"/>
      <c r="D1" s="152"/>
      <c r="E1" s="152"/>
      <c r="F1" s="152"/>
      <c r="G1" s="152"/>
      <c r="H1" s="152"/>
      <c r="I1" s="152"/>
    </row>
    <row r="2" spans="1:9">
      <c r="B2" s="152" t="s">
        <v>36</v>
      </c>
      <c r="C2" s="152"/>
      <c r="D2" s="152"/>
      <c r="E2" s="152"/>
      <c r="F2" s="152"/>
      <c r="G2" s="152"/>
      <c r="H2" s="152"/>
      <c r="I2" s="152"/>
    </row>
    <row r="3" spans="1:9">
      <c r="B3" s="152" t="s">
        <v>461</v>
      </c>
      <c r="C3" s="152"/>
      <c r="D3" s="152"/>
      <c r="E3" s="152"/>
      <c r="F3" s="152"/>
      <c r="G3" s="152"/>
      <c r="H3" s="152"/>
      <c r="I3" s="152"/>
    </row>
    <row r="4" spans="1:9">
      <c r="B4" s="152" t="s">
        <v>464</v>
      </c>
      <c r="C4" s="152"/>
      <c r="D4" s="152"/>
      <c r="E4" s="152"/>
      <c r="F4" s="152"/>
      <c r="G4" s="152"/>
      <c r="H4" s="152"/>
      <c r="I4" s="152"/>
    </row>
    <row r="5" spans="1:9">
      <c r="B5" s="152" t="s">
        <v>462</v>
      </c>
      <c r="C5" s="152"/>
      <c r="D5" s="152"/>
      <c r="E5" s="152"/>
      <c r="F5" s="152"/>
      <c r="G5" s="152"/>
      <c r="H5" s="152"/>
      <c r="I5" s="152"/>
    </row>
    <row r="6" spans="1:9">
      <c r="B6" s="152" t="s">
        <v>498</v>
      </c>
      <c r="C6" s="152"/>
      <c r="D6" s="152"/>
      <c r="E6" s="152"/>
      <c r="F6" s="152"/>
      <c r="G6" s="152"/>
      <c r="H6" s="152"/>
      <c r="I6" s="152"/>
    </row>
    <row r="7" spans="1:9">
      <c r="B7" s="152" t="s">
        <v>499</v>
      </c>
      <c r="C7" s="152"/>
      <c r="D7" s="152"/>
      <c r="E7" s="152"/>
      <c r="F7" s="152"/>
      <c r="G7" s="152"/>
      <c r="H7" s="152"/>
      <c r="I7" s="152"/>
    </row>
    <row r="8" spans="1:9">
      <c r="B8" s="152" t="s">
        <v>463</v>
      </c>
      <c r="C8" s="152"/>
      <c r="D8" s="152"/>
      <c r="E8" s="152"/>
      <c r="F8" s="152"/>
      <c r="G8" s="152"/>
      <c r="H8" s="152"/>
      <c r="I8" s="152"/>
    </row>
    <row r="10" spans="1:9" ht="15.85" customHeight="1">
      <c r="A10" s="34"/>
      <c r="B10" s="162" t="s">
        <v>373</v>
      </c>
      <c r="C10" s="162"/>
      <c r="D10" s="162"/>
      <c r="E10" s="162"/>
      <c r="F10" s="162"/>
      <c r="G10" s="162"/>
      <c r="H10" s="162"/>
      <c r="I10" s="162"/>
    </row>
    <row r="11" spans="1:9" ht="15.85" customHeight="1">
      <c r="A11" s="34"/>
      <c r="B11" s="163" t="s">
        <v>36</v>
      </c>
      <c r="C11" s="163"/>
      <c r="D11" s="163"/>
      <c r="E11" s="163"/>
      <c r="F11" s="163"/>
      <c r="G11" s="163"/>
      <c r="H11" s="163"/>
      <c r="I11" s="163"/>
    </row>
    <row r="12" spans="1:9" ht="15.85" customHeight="1">
      <c r="A12" s="34"/>
      <c r="B12" s="162" t="s">
        <v>38</v>
      </c>
      <c r="C12" s="162"/>
      <c r="D12" s="162"/>
      <c r="E12" s="162"/>
      <c r="F12" s="162"/>
      <c r="G12" s="162"/>
      <c r="H12" s="162"/>
      <c r="I12" s="162"/>
    </row>
    <row r="13" spans="1:9" ht="15.85" customHeight="1">
      <c r="A13" s="34"/>
      <c r="B13" s="162" t="s">
        <v>39</v>
      </c>
      <c r="C13" s="162"/>
      <c r="D13" s="162"/>
      <c r="E13" s="162"/>
      <c r="F13" s="162"/>
      <c r="G13" s="162"/>
      <c r="H13" s="162"/>
      <c r="I13" s="162"/>
    </row>
    <row r="14" spans="1:9" ht="15.85" customHeight="1">
      <c r="A14" s="34"/>
      <c r="B14" s="162" t="s">
        <v>438</v>
      </c>
      <c r="C14" s="162"/>
      <c r="D14" s="162"/>
      <c r="E14" s="162"/>
      <c r="F14" s="162"/>
      <c r="G14" s="162"/>
      <c r="H14" s="162"/>
      <c r="I14" s="162"/>
    </row>
    <row r="15" spans="1:9">
      <c r="A15" s="34"/>
      <c r="B15" s="162" t="s">
        <v>459</v>
      </c>
      <c r="C15" s="162"/>
      <c r="D15" s="162"/>
      <c r="E15" s="162"/>
      <c r="F15" s="162"/>
      <c r="G15" s="162"/>
      <c r="H15" s="162"/>
      <c r="I15" s="162"/>
    </row>
    <row r="16" spans="1:9">
      <c r="A16" s="34"/>
      <c r="B16" s="35"/>
      <c r="C16" s="35"/>
      <c r="D16" s="35"/>
      <c r="E16" s="35"/>
      <c r="F16" s="35"/>
      <c r="G16" s="35"/>
      <c r="H16" s="35"/>
      <c r="I16" s="37"/>
    </row>
    <row r="17" spans="1:9" ht="105.05" customHeight="1">
      <c r="A17" s="169" t="s">
        <v>456</v>
      </c>
      <c r="B17" s="169"/>
      <c r="C17" s="169"/>
      <c r="D17" s="169"/>
      <c r="E17" s="169"/>
      <c r="F17" s="169"/>
      <c r="G17" s="169"/>
      <c r="H17" s="169"/>
      <c r="I17" s="169"/>
    </row>
    <row r="18" spans="1:9">
      <c r="A18" s="38"/>
      <c r="B18" s="39"/>
      <c r="C18" s="39"/>
      <c r="D18" s="39"/>
      <c r="E18" s="39"/>
      <c r="F18" s="39"/>
      <c r="G18" s="39"/>
      <c r="H18" s="39"/>
      <c r="I18" s="40"/>
    </row>
    <row r="19" spans="1:9">
      <c r="A19" s="170" t="s">
        <v>35</v>
      </c>
      <c r="B19" s="170"/>
      <c r="C19" s="170"/>
      <c r="D19" s="170"/>
      <c r="E19" s="170"/>
      <c r="F19" s="170"/>
      <c r="G19" s="170"/>
      <c r="H19" s="170"/>
      <c r="I19" s="170"/>
    </row>
    <row r="20" spans="1:9">
      <c r="A20" s="178" t="s">
        <v>70</v>
      </c>
      <c r="B20" s="171" t="s">
        <v>1</v>
      </c>
      <c r="C20" s="172"/>
      <c r="D20" s="172"/>
      <c r="E20" s="172"/>
      <c r="F20" s="172"/>
      <c r="G20" s="172"/>
      <c r="H20" s="173"/>
      <c r="I20" s="178" t="s">
        <v>402</v>
      </c>
    </row>
    <row r="21" spans="1:9" ht="107.4" customHeight="1">
      <c r="A21" s="179"/>
      <c r="B21" s="41" t="s">
        <v>71</v>
      </c>
      <c r="C21" s="41" t="s">
        <v>72</v>
      </c>
      <c r="D21" s="171" t="s">
        <v>73</v>
      </c>
      <c r="E21" s="172"/>
      <c r="F21" s="172"/>
      <c r="G21" s="173"/>
      <c r="H21" s="41" t="s">
        <v>74</v>
      </c>
      <c r="I21" s="179"/>
    </row>
    <row r="22" spans="1:9" ht="47">
      <c r="A22" s="97" t="s">
        <v>374</v>
      </c>
      <c r="B22" s="98" t="s">
        <v>332</v>
      </c>
      <c r="C22" s="98" t="s">
        <v>332</v>
      </c>
      <c r="D22" s="99" t="s">
        <v>332</v>
      </c>
      <c r="E22" s="100" t="s">
        <v>332</v>
      </c>
      <c r="F22" s="100"/>
      <c r="G22" s="101" t="s">
        <v>332</v>
      </c>
      <c r="H22" s="102" t="s">
        <v>332</v>
      </c>
      <c r="I22" s="103">
        <f>I23</f>
        <v>743400</v>
      </c>
    </row>
    <row r="23" spans="1:9">
      <c r="A23" s="60" t="s">
        <v>136</v>
      </c>
      <c r="B23" s="58" t="s">
        <v>99</v>
      </c>
      <c r="C23" s="58" t="s">
        <v>83</v>
      </c>
      <c r="D23" s="58"/>
      <c r="E23" s="58"/>
      <c r="F23" s="58"/>
      <c r="G23" s="58"/>
      <c r="H23" s="59"/>
      <c r="I23" s="103">
        <f>I24</f>
        <v>743400</v>
      </c>
    </row>
    <row r="24" spans="1:9">
      <c r="A24" s="61" t="s">
        <v>313</v>
      </c>
      <c r="B24" s="58" t="s">
        <v>99</v>
      </c>
      <c r="C24" s="58" t="s">
        <v>83</v>
      </c>
      <c r="D24" s="58" t="s">
        <v>314</v>
      </c>
      <c r="E24" s="59"/>
      <c r="F24" s="58"/>
      <c r="G24" s="58"/>
      <c r="H24" s="59"/>
      <c r="I24" s="103">
        <f>I25</f>
        <v>743400</v>
      </c>
    </row>
    <row r="25" spans="1:9">
      <c r="A25" s="61" t="s">
        <v>315</v>
      </c>
      <c r="B25" s="58" t="s">
        <v>99</v>
      </c>
      <c r="C25" s="58" t="s">
        <v>83</v>
      </c>
      <c r="D25" s="58" t="s">
        <v>314</v>
      </c>
      <c r="E25" s="59">
        <v>3</v>
      </c>
      <c r="F25" s="58"/>
      <c r="G25" s="58"/>
      <c r="H25" s="59"/>
      <c r="I25" s="103">
        <f>I26</f>
        <v>743400</v>
      </c>
    </row>
    <row r="26" spans="1:9" ht="31.3">
      <c r="A26" s="61" t="s">
        <v>316</v>
      </c>
      <c r="B26" s="58" t="s">
        <v>99</v>
      </c>
      <c r="C26" s="58" t="s">
        <v>83</v>
      </c>
      <c r="D26" s="58" t="s">
        <v>314</v>
      </c>
      <c r="E26" s="59">
        <v>3</v>
      </c>
      <c r="F26" s="58" t="s">
        <v>79</v>
      </c>
      <c r="G26" s="58" t="s">
        <v>317</v>
      </c>
      <c r="H26" s="59"/>
      <c r="I26" s="103">
        <f>I27</f>
        <v>743400</v>
      </c>
    </row>
    <row r="27" spans="1:9" ht="31.3">
      <c r="A27" s="61" t="s">
        <v>251</v>
      </c>
      <c r="B27" s="58" t="s">
        <v>99</v>
      </c>
      <c r="C27" s="58" t="s">
        <v>83</v>
      </c>
      <c r="D27" s="58" t="s">
        <v>314</v>
      </c>
      <c r="E27" s="59">
        <v>3</v>
      </c>
      <c r="F27" s="58" t="s">
        <v>79</v>
      </c>
      <c r="G27" s="58" t="s">
        <v>317</v>
      </c>
      <c r="H27" s="59">
        <v>810</v>
      </c>
      <c r="I27" s="103">
        <f>'Прил 4'!J310</f>
        <v>743400</v>
      </c>
    </row>
    <row r="28" spans="1:9" ht="47">
      <c r="A28" s="97" t="s">
        <v>375</v>
      </c>
      <c r="B28" s="98" t="s">
        <v>332</v>
      </c>
      <c r="C28" s="98" t="s">
        <v>332</v>
      </c>
      <c r="D28" s="99" t="s">
        <v>332</v>
      </c>
      <c r="E28" s="100" t="s">
        <v>332</v>
      </c>
      <c r="F28" s="100"/>
      <c r="G28" s="101" t="s">
        <v>332</v>
      </c>
      <c r="H28" s="102" t="s">
        <v>332</v>
      </c>
      <c r="I28" s="103">
        <f>I29</f>
        <v>90000</v>
      </c>
    </row>
    <row r="29" spans="1:9">
      <c r="A29" s="60" t="s">
        <v>136</v>
      </c>
      <c r="B29" s="98">
        <v>10</v>
      </c>
      <c r="C29" s="98">
        <v>3</v>
      </c>
      <c r="D29" s="99"/>
      <c r="E29" s="100"/>
      <c r="F29" s="100"/>
      <c r="G29" s="101"/>
      <c r="H29" s="102" t="s">
        <v>332</v>
      </c>
      <c r="I29" s="103">
        <f>I30</f>
        <v>90000</v>
      </c>
    </row>
    <row r="30" spans="1:9">
      <c r="A30" s="61" t="s">
        <v>91</v>
      </c>
      <c r="B30" s="58" t="s">
        <v>99</v>
      </c>
      <c r="C30" s="58" t="s">
        <v>83</v>
      </c>
      <c r="D30" s="58" t="s">
        <v>92</v>
      </c>
      <c r="E30" s="59"/>
      <c r="F30" s="58"/>
      <c r="G30" s="104"/>
      <c r="H30" s="59"/>
      <c r="I30" s="103">
        <f>I31</f>
        <v>90000</v>
      </c>
    </row>
    <row r="31" spans="1:9">
      <c r="A31" s="61" t="s">
        <v>211</v>
      </c>
      <c r="B31" s="58" t="s">
        <v>99</v>
      </c>
      <c r="C31" s="58" t="s">
        <v>83</v>
      </c>
      <c r="D31" s="58" t="s">
        <v>92</v>
      </c>
      <c r="E31" s="59">
        <v>9</v>
      </c>
      <c r="F31" s="58"/>
      <c r="G31" s="104"/>
      <c r="H31" s="59"/>
      <c r="I31" s="103">
        <f>I32</f>
        <v>90000</v>
      </c>
    </row>
    <row r="32" spans="1:9">
      <c r="A32" s="61" t="s">
        <v>318</v>
      </c>
      <c r="B32" s="58" t="s">
        <v>99</v>
      </c>
      <c r="C32" s="58" t="s">
        <v>83</v>
      </c>
      <c r="D32" s="58" t="s">
        <v>92</v>
      </c>
      <c r="E32" s="59">
        <v>9</v>
      </c>
      <c r="F32" s="58" t="s">
        <v>79</v>
      </c>
      <c r="G32" s="104" t="s">
        <v>319</v>
      </c>
      <c r="H32" s="59"/>
      <c r="I32" s="103">
        <f>I33</f>
        <v>90000</v>
      </c>
    </row>
    <row r="33" spans="1:9">
      <c r="A33" s="61" t="s">
        <v>137</v>
      </c>
      <c r="B33" s="58" t="s">
        <v>99</v>
      </c>
      <c r="C33" s="58" t="s">
        <v>83</v>
      </c>
      <c r="D33" s="58" t="s">
        <v>92</v>
      </c>
      <c r="E33" s="59">
        <v>9</v>
      </c>
      <c r="F33" s="58" t="s">
        <v>79</v>
      </c>
      <c r="G33" s="104" t="s">
        <v>319</v>
      </c>
      <c r="H33" s="59">
        <v>310</v>
      </c>
      <c r="I33" s="103">
        <f>'Прил 4'!J314</f>
        <v>90000</v>
      </c>
    </row>
    <row r="34" spans="1:9">
      <c r="A34" s="105" t="s">
        <v>140</v>
      </c>
      <c r="B34" s="98" t="s">
        <v>332</v>
      </c>
      <c r="C34" s="98" t="s">
        <v>332</v>
      </c>
      <c r="D34" s="98" t="s">
        <v>332</v>
      </c>
      <c r="E34" s="100" t="s">
        <v>332</v>
      </c>
      <c r="F34" s="100"/>
      <c r="G34" s="106" t="s">
        <v>332</v>
      </c>
      <c r="H34" s="102" t="s">
        <v>332</v>
      </c>
      <c r="I34" s="107">
        <f>I22+I28</f>
        <v>833400</v>
      </c>
    </row>
  </sheetData>
  <mergeCells count="20">
    <mergeCell ref="B1:I1"/>
    <mergeCell ref="B2:I2"/>
    <mergeCell ref="B3:I3"/>
    <mergeCell ref="B4:I4"/>
    <mergeCell ref="B5:I5"/>
    <mergeCell ref="B6:I6"/>
    <mergeCell ref="B7:I7"/>
    <mergeCell ref="B8:I8"/>
    <mergeCell ref="A17:I17"/>
    <mergeCell ref="A19:I19"/>
    <mergeCell ref="B10:I10"/>
    <mergeCell ref="B11:I11"/>
    <mergeCell ref="B12:I12"/>
    <mergeCell ref="B13:I13"/>
    <mergeCell ref="B14:I14"/>
    <mergeCell ref="A20:A21"/>
    <mergeCell ref="B20:H20"/>
    <mergeCell ref="I20:I21"/>
    <mergeCell ref="D21:G21"/>
    <mergeCell ref="B15:I15"/>
  </mergeCells>
  <pageMargins left="0.78740157480314965" right="0.19685039370078741" top="0.39370078740157483" bottom="0.39370078740157483" header="0.19685039370078741" footer="0.19685039370078741"/>
  <pageSetup paperSize="9" fitToHeight="0" orientation="landscape" r:id="rId1"/>
  <headerFooter differentFirst="1">
    <oddHeader>&amp;C&amp;"PT Astra Serif,обычный"&amp;8&amp;K000000&amp;P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FF"/>
  </sheetPr>
  <dimension ref="A1:D26"/>
  <sheetViews>
    <sheetView tabSelected="1" view="pageBreakPreview" zoomScaleNormal="100" zoomScaleSheetLayoutView="100" workbookViewId="0">
      <selection activeCell="J15" sqref="J15"/>
    </sheetView>
  </sheetViews>
  <sheetFormatPr defaultColWidth="8.88671875" defaultRowHeight="15.65"/>
  <cols>
    <col min="1" max="1" width="60.5546875" style="42" customWidth="1"/>
    <col min="2" max="4" width="16.6640625" style="44" customWidth="1"/>
    <col min="5" max="16384" width="8.88671875" style="36"/>
  </cols>
  <sheetData>
    <row r="1" spans="1:4">
      <c r="A1" s="152" t="s">
        <v>326</v>
      </c>
      <c r="B1" s="152"/>
      <c r="C1" s="152"/>
      <c r="D1" s="152"/>
    </row>
    <row r="2" spans="1:4">
      <c r="A2" s="152" t="s">
        <v>36</v>
      </c>
      <c r="B2" s="152"/>
      <c r="C2" s="152"/>
      <c r="D2" s="152"/>
    </row>
    <row r="3" spans="1:4">
      <c r="A3" s="152" t="s">
        <v>461</v>
      </c>
      <c r="B3" s="152"/>
      <c r="C3" s="152"/>
      <c r="D3" s="152"/>
    </row>
    <row r="4" spans="1:4">
      <c r="A4" s="152" t="s">
        <v>464</v>
      </c>
      <c r="B4" s="152"/>
      <c r="C4" s="152"/>
      <c r="D4" s="152"/>
    </row>
    <row r="5" spans="1:4">
      <c r="A5" s="152" t="s">
        <v>462</v>
      </c>
      <c r="B5" s="152"/>
      <c r="C5" s="152"/>
      <c r="D5" s="152"/>
    </row>
    <row r="6" spans="1:4">
      <c r="A6" s="152" t="s">
        <v>465</v>
      </c>
      <c r="B6" s="152"/>
      <c r="C6" s="152"/>
      <c r="D6" s="152"/>
    </row>
    <row r="7" spans="1:4">
      <c r="A7" s="152" t="s">
        <v>463</v>
      </c>
      <c r="B7" s="152"/>
      <c r="C7" s="152"/>
      <c r="D7" s="152"/>
    </row>
    <row r="9" spans="1:4" ht="15.85" customHeight="1">
      <c r="A9" s="181" t="s">
        <v>325</v>
      </c>
      <c r="B9" s="181"/>
      <c r="C9" s="181"/>
      <c r="D9" s="181"/>
    </row>
    <row r="10" spans="1:4" ht="15.85" customHeight="1">
      <c r="A10" s="175" t="s">
        <v>36</v>
      </c>
      <c r="B10" s="175"/>
      <c r="C10" s="175"/>
      <c r="D10" s="175"/>
    </row>
    <row r="11" spans="1:4" ht="15.85" customHeight="1">
      <c r="A11" s="175" t="s">
        <v>38</v>
      </c>
      <c r="B11" s="175"/>
      <c r="C11" s="175"/>
      <c r="D11" s="175"/>
    </row>
    <row r="12" spans="1:4" ht="15.85" customHeight="1">
      <c r="A12" s="175" t="s">
        <v>39</v>
      </c>
      <c r="B12" s="175"/>
      <c r="C12" s="175"/>
      <c r="D12" s="175"/>
    </row>
    <row r="13" spans="1:4" ht="15.85" customHeight="1">
      <c r="A13" s="175" t="s">
        <v>438</v>
      </c>
      <c r="B13" s="175"/>
      <c r="C13" s="175"/>
      <c r="D13" s="175"/>
    </row>
    <row r="14" spans="1:4" ht="15.85" customHeight="1">
      <c r="A14" s="180" t="s">
        <v>459</v>
      </c>
      <c r="B14" s="180"/>
      <c r="C14" s="180"/>
      <c r="D14" s="180"/>
    </row>
    <row r="15" spans="1:4">
      <c r="A15" s="34"/>
      <c r="B15" s="37"/>
      <c r="C15" s="37"/>
      <c r="D15" s="37"/>
    </row>
    <row r="16" spans="1:4">
      <c r="A16" s="34"/>
      <c r="B16" s="37"/>
      <c r="C16" s="37"/>
      <c r="D16" s="37"/>
    </row>
    <row r="17" spans="1:4" ht="61.55" customHeight="1">
      <c r="A17" s="169" t="s">
        <v>443</v>
      </c>
      <c r="B17" s="169"/>
      <c r="C17" s="169"/>
      <c r="D17" s="169"/>
    </row>
    <row r="18" spans="1:4">
      <c r="A18" s="38"/>
      <c r="B18" s="40"/>
      <c r="C18" s="40"/>
      <c r="D18" s="40"/>
    </row>
    <row r="19" spans="1:4">
      <c r="A19" s="174" t="s">
        <v>35</v>
      </c>
      <c r="B19" s="174"/>
      <c r="C19" s="174"/>
      <c r="D19" s="174"/>
    </row>
    <row r="20" spans="1:4" ht="15.85" customHeight="1">
      <c r="A20" s="178" t="s">
        <v>376</v>
      </c>
      <c r="B20" s="178" t="s">
        <v>402</v>
      </c>
      <c r="C20" s="178" t="s">
        <v>426</v>
      </c>
      <c r="D20" s="178" t="s">
        <v>442</v>
      </c>
    </row>
    <row r="21" spans="1:4">
      <c r="A21" s="179"/>
      <c r="B21" s="179"/>
      <c r="C21" s="179"/>
      <c r="D21" s="179"/>
    </row>
    <row r="22" spans="1:4" ht="31.3">
      <c r="A22" s="147" t="s">
        <v>494</v>
      </c>
      <c r="B22" s="130">
        <v>14441284.949999999</v>
      </c>
      <c r="C22" s="130">
        <f>'Прил 1'!D30*0.549</f>
        <v>0</v>
      </c>
      <c r="D22" s="130">
        <f>'Прил 1'!E30*0.549</f>
        <v>0</v>
      </c>
    </row>
    <row r="23" spans="1:4">
      <c r="A23" s="108" t="s">
        <v>45</v>
      </c>
      <c r="B23" s="130">
        <f>'Прил 1'!C31*0.709</f>
        <v>39135396.18</v>
      </c>
      <c r="C23" s="130">
        <v>30417575.579999998</v>
      </c>
      <c r="D23" s="130">
        <v>30417575.579999998</v>
      </c>
    </row>
    <row r="24" spans="1:4">
      <c r="A24" s="109" t="s">
        <v>140</v>
      </c>
      <c r="B24" s="130">
        <f>SUM(B22:B23)</f>
        <v>53576681.129999995</v>
      </c>
      <c r="C24" s="130">
        <f t="shared" ref="C24:D24" si="0">SUM(C22:C23)</f>
        <v>30417575.579999998</v>
      </c>
      <c r="D24" s="130">
        <f t="shared" si="0"/>
        <v>30417575.579999998</v>
      </c>
    </row>
    <row r="25" spans="1:4">
      <c r="B25" s="131">
        <f>'Прил 4'!J164</f>
        <v>53576681.129999995</v>
      </c>
      <c r="C25" s="130">
        <v>30417575.579999998</v>
      </c>
      <c r="D25" s="130">
        <v>30417575.579999998</v>
      </c>
    </row>
    <row r="26" spans="1:4">
      <c r="B26" s="131">
        <f>B25-B24</f>
        <v>0</v>
      </c>
      <c r="C26" s="131">
        <f t="shared" ref="C26:D26" si="1">C25-C24</f>
        <v>0</v>
      </c>
      <c r="D26" s="131">
        <f t="shared" si="1"/>
        <v>0</v>
      </c>
    </row>
  </sheetData>
  <mergeCells count="19">
    <mergeCell ref="A1:D1"/>
    <mergeCell ref="A2:D2"/>
    <mergeCell ref="A3:D3"/>
    <mergeCell ref="A4:D4"/>
    <mergeCell ref="A5:D5"/>
    <mergeCell ref="A6:D6"/>
    <mergeCell ref="A7:D7"/>
    <mergeCell ref="A13:D13"/>
    <mergeCell ref="A12:D12"/>
    <mergeCell ref="A11:D11"/>
    <mergeCell ref="A10:D10"/>
    <mergeCell ref="A9:D9"/>
    <mergeCell ref="A14:D14"/>
    <mergeCell ref="A17:D17"/>
    <mergeCell ref="A19:D19"/>
    <mergeCell ref="A20:A21"/>
    <mergeCell ref="C20:C21"/>
    <mergeCell ref="D20:D21"/>
    <mergeCell ref="B20:B21"/>
  </mergeCells>
  <pageMargins left="0.78740157480314965" right="0.19685039370078741" top="0.39370078740157483" bottom="0.39370078740157483" header="0.19685039370078741" footer="0.19685039370078741"/>
  <pageSetup paperSize="9" fitToHeight="0" orientation="landscape" r:id="rId1"/>
  <headerFooter differentFirst="1">
    <oddHeader>&amp;C&amp;"Times New Roman,обычный"&amp;10&amp;K000000&amp;P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FF"/>
  </sheetPr>
  <dimension ref="A1:G36"/>
  <sheetViews>
    <sheetView zoomScaleNormal="100" zoomScaleSheetLayoutView="100" workbookViewId="0">
      <selection activeCell="C26" sqref="C26"/>
    </sheetView>
  </sheetViews>
  <sheetFormatPr defaultColWidth="9.109375" defaultRowHeight="12.55"/>
  <cols>
    <col min="1" max="1" width="28.33203125" style="122" customWidth="1"/>
    <col min="2" max="2" width="45.33203125" style="122" customWidth="1"/>
    <col min="3" max="3" width="19.44140625" style="122" customWidth="1"/>
    <col min="4" max="4" width="9.109375" style="122"/>
    <col min="5" max="5" width="12.33203125" style="122" bestFit="1" customWidth="1"/>
    <col min="6" max="16384" width="9.109375" style="122"/>
  </cols>
  <sheetData>
    <row r="1" spans="1:5" ht="15.65">
      <c r="B1" s="152" t="s">
        <v>503</v>
      </c>
      <c r="C1" s="152"/>
      <c r="D1" s="1"/>
      <c r="E1" s="1"/>
    </row>
    <row r="2" spans="1:5" ht="15.65">
      <c r="B2" s="152" t="s">
        <v>36</v>
      </c>
      <c r="C2" s="152"/>
      <c r="D2" s="1"/>
      <c r="E2" s="1"/>
    </row>
    <row r="3" spans="1:5" ht="15.65">
      <c r="B3" s="152" t="s">
        <v>461</v>
      </c>
      <c r="C3" s="152"/>
      <c r="D3" s="1"/>
      <c r="E3" s="1"/>
    </row>
    <row r="4" spans="1:5" ht="15.65">
      <c r="B4" s="152" t="s">
        <v>464</v>
      </c>
      <c r="C4" s="152"/>
      <c r="D4" s="1"/>
      <c r="E4" s="1"/>
    </row>
    <row r="5" spans="1:5" ht="15.65">
      <c r="B5" s="152" t="s">
        <v>462</v>
      </c>
      <c r="C5" s="152"/>
      <c r="D5" s="1"/>
      <c r="E5" s="1"/>
    </row>
    <row r="6" spans="1:5" ht="15.65">
      <c r="B6" s="152" t="s">
        <v>465</v>
      </c>
      <c r="C6" s="152"/>
      <c r="D6" s="1"/>
      <c r="E6" s="1"/>
    </row>
    <row r="7" spans="1:5" ht="15.65">
      <c r="B7" s="152" t="s">
        <v>463</v>
      </c>
      <c r="C7" s="152"/>
      <c r="D7" s="1"/>
      <c r="E7" s="1"/>
    </row>
    <row r="10" spans="1:5" s="111" customFormat="1" ht="15.65">
      <c r="A10" s="110"/>
      <c r="B10" s="183" t="s">
        <v>340</v>
      </c>
      <c r="C10" s="183"/>
    </row>
    <row r="11" spans="1:5" s="111" customFormat="1" ht="15.65">
      <c r="A11" s="110"/>
      <c r="B11" s="183" t="s">
        <v>36</v>
      </c>
      <c r="C11" s="183"/>
    </row>
    <row r="12" spans="1:5" s="111" customFormat="1" ht="15.65">
      <c r="A12" s="110"/>
      <c r="B12" s="183" t="s">
        <v>38</v>
      </c>
      <c r="C12" s="183"/>
    </row>
    <row r="13" spans="1:5" s="111" customFormat="1" ht="15.65">
      <c r="A13" s="110"/>
      <c r="B13" s="183" t="s">
        <v>39</v>
      </c>
      <c r="C13" s="183"/>
    </row>
    <row r="14" spans="1:5" s="111" customFormat="1" ht="15.65">
      <c r="A14" s="110"/>
      <c r="B14" s="183" t="s">
        <v>438</v>
      </c>
      <c r="C14" s="183"/>
    </row>
    <row r="15" spans="1:5" s="111" customFormat="1" ht="15.65">
      <c r="A15" s="110"/>
      <c r="B15" s="183" t="s">
        <v>459</v>
      </c>
      <c r="C15" s="183"/>
    </row>
    <row r="16" spans="1:5" s="111" customFormat="1" ht="15.65">
      <c r="A16" s="110"/>
      <c r="B16" s="112" t="s">
        <v>23</v>
      </c>
      <c r="C16" s="112"/>
    </row>
    <row r="17" spans="1:7" s="111" customFormat="1" ht="17.55">
      <c r="A17" s="184" t="s">
        <v>377</v>
      </c>
      <c r="B17" s="184"/>
      <c r="C17" s="184"/>
    </row>
    <row r="18" spans="1:7" s="111" customFormat="1" ht="48.7" customHeight="1">
      <c r="A18" s="185" t="s">
        <v>455</v>
      </c>
      <c r="B18" s="185"/>
      <c r="C18" s="185"/>
    </row>
    <row r="19" spans="1:7" s="111" customFormat="1" ht="14.4">
      <c r="A19" s="110"/>
      <c r="B19" s="110"/>
      <c r="C19" s="113" t="s">
        <v>35</v>
      </c>
    </row>
    <row r="20" spans="1:7" s="111" customFormat="1" ht="31.3">
      <c r="A20" s="114" t="s">
        <v>378</v>
      </c>
      <c r="B20" s="114" t="s">
        <v>379</v>
      </c>
      <c r="C20" s="114" t="s">
        <v>380</v>
      </c>
    </row>
    <row r="21" spans="1:7" s="111" customFormat="1" ht="54.8" customHeight="1">
      <c r="A21" s="115" t="s">
        <v>381</v>
      </c>
      <c r="B21" s="116" t="s">
        <v>382</v>
      </c>
      <c r="C21" s="117">
        <f>C22+C31</f>
        <v>71017003.359999985</v>
      </c>
      <c r="E21" s="182"/>
      <c r="F21" s="182"/>
      <c r="G21" s="182"/>
    </row>
    <row r="22" spans="1:7" s="111" customFormat="1" ht="40.549999999999997" customHeight="1">
      <c r="A22" s="118" t="s">
        <v>383</v>
      </c>
      <c r="B22" s="116" t="s">
        <v>55</v>
      </c>
      <c r="C22" s="119">
        <f>C23+C27</f>
        <v>71017003.359999985</v>
      </c>
    </row>
    <row r="23" spans="1:7" s="111" customFormat="1" ht="23.95" customHeight="1">
      <c r="A23" s="118" t="s">
        <v>384</v>
      </c>
      <c r="B23" s="120" t="s">
        <v>56</v>
      </c>
      <c r="C23" s="119">
        <f>+C24</f>
        <v>-156187993.34999999</v>
      </c>
    </row>
    <row r="24" spans="1:7" s="111" customFormat="1" ht="38.200000000000003" customHeight="1">
      <c r="A24" s="118" t="s">
        <v>385</v>
      </c>
      <c r="B24" s="120" t="s">
        <v>57</v>
      </c>
      <c r="C24" s="119">
        <f>+C25</f>
        <v>-156187993.34999999</v>
      </c>
    </row>
    <row r="25" spans="1:7" s="111" customFormat="1" ht="40.549999999999997" customHeight="1">
      <c r="A25" s="118" t="s">
        <v>386</v>
      </c>
      <c r="B25" s="120" t="s">
        <v>58</v>
      </c>
      <c r="C25" s="119">
        <f>+C26</f>
        <v>-156187993.34999999</v>
      </c>
      <c r="E25" s="121"/>
    </row>
    <row r="26" spans="1:7" s="111" customFormat="1" ht="52.45" customHeight="1">
      <c r="A26" s="118" t="s">
        <v>394</v>
      </c>
      <c r="B26" s="120" t="s">
        <v>393</v>
      </c>
      <c r="C26" s="119">
        <f>-'Прил 1'!C53</f>
        <v>-156187993.34999999</v>
      </c>
    </row>
    <row r="27" spans="1:7" s="111" customFormat="1" ht="23.35" customHeight="1">
      <c r="A27" s="118" t="s">
        <v>387</v>
      </c>
      <c r="B27" s="120" t="s">
        <v>388</v>
      </c>
      <c r="C27" s="119">
        <f>+C28</f>
        <v>227204996.70999998</v>
      </c>
    </row>
    <row r="28" spans="1:7" s="111" customFormat="1" ht="37.6" customHeight="1">
      <c r="A28" s="118" t="s">
        <v>389</v>
      </c>
      <c r="B28" s="120" t="s">
        <v>390</v>
      </c>
      <c r="C28" s="119">
        <f>C29</f>
        <v>227204996.70999998</v>
      </c>
    </row>
    <row r="29" spans="1:7" s="111" customFormat="1" ht="40.549999999999997" customHeight="1">
      <c r="A29" s="118" t="s">
        <v>391</v>
      </c>
      <c r="B29" s="120" t="s">
        <v>392</v>
      </c>
      <c r="C29" s="119">
        <f>C30</f>
        <v>227204996.70999998</v>
      </c>
    </row>
    <row r="30" spans="1:7" s="111" customFormat="1" ht="55.6" customHeight="1">
      <c r="A30" s="118" t="s">
        <v>396</v>
      </c>
      <c r="B30" s="120" t="s">
        <v>395</v>
      </c>
      <c r="C30" s="119">
        <f>'Прил 4'!J339</f>
        <v>227204996.70999998</v>
      </c>
    </row>
    <row r="31" spans="1:7" ht="31.3">
      <c r="A31" s="118" t="s">
        <v>478</v>
      </c>
      <c r="B31" s="120" t="s">
        <v>479</v>
      </c>
      <c r="C31" s="119">
        <f>C35+C32</f>
        <v>0</v>
      </c>
    </row>
    <row r="32" spans="1:7" ht="47">
      <c r="A32" s="118" t="s">
        <v>480</v>
      </c>
      <c r="B32" s="120" t="s">
        <v>481</v>
      </c>
      <c r="C32" s="119">
        <f>C33</f>
        <v>20000000</v>
      </c>
    </row>
    <row r="33" spans="1:3" ht="62.65">
      <c r="A33" s="118" t="s">
        <v>482</v>
      </c>
      <c r="B33" s="120" t="s">
        <v>483</v>
      </c>
      <c r="C33" s="119">
        <f>C34</f>
        <v>20000000</v>
      </c>
    </row>
    <row r="34" spans="1:3" ht="78.3">
      <c r="A34" s="118" t="s">
        <v>484</v>
      </c>
      <c r="B34" s="120" t="s">
        <v>485</v>
      </c>
      <c r="C34" s="119">
        <v>20000000</v>
      </c>
    </row>
    <row r="35" spans="1:3" ht="47">
      <c r="A35" s="118" t="s">
        <v>486</v>
      </c>
      <c r="B35" s="120" t="s">
        <v>487</v>
      </c>
      <c r="C35" s="119">
        <f>C36</f>
        <v>-20000000</v>
      </c>
    </row>
    <row r="36" spans="1:3" ht="62.65">
      <c r="A36" s="118" t="s">
        <v>488</v>
      </c>
      <c r="B36" s="120" t="s">
        <v>489</v>
      </c>
      <c r="C36" s="119">
        <v>-20000000</v>
      </c>
    </row>
  </sheetData>
  <mergeCells count="16">
    <mergeCell ref="B1:C1"/>
    <mergeCell ref="B2:C2"/>
    <mergeCell ref="B3:C3"/>
    <mergeCell ref="B4:C4"/>
    <mergeCell ref="B5:C5"/>
    <mergeCell ref="B6:C6"/>
    <mergeCell ref="B7:C7"/>
    <mergeCell ref="E21:G21"/>
    <mergeCell ref="B12:C12"/>
    <mergeCell ref="B13:C13"/>
    <mergeCell ref="B10:C10"/>
    <mergeCell ref="B11:C11"/>
    <mergeCell ref="B14:C14"/>
    <mergeCell ref="B15:C15"/>
    <mergeCell ref="A17:C17"/>
    <mergeCell ref="A18:C18"/>
  </mergeCells>
  <pageMargins left="0.70866141732283472" right="0.39370078740157483" top="0.74803149606299213" bottom="0.74803149606299213" header="0.31496062992125984" footer="0.31496062992125984"/>
  <pageSetup paperSize="9" fitToHeight="0"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18</vt:i4>
      </vt:variant>
    </vt:vector>
  </HeadingPairs>
  <TitlesOfParts>
    <vt:vector size="26" baseType="lpstr">
      <vt:lpstr>Прил 1</vt:lpstr>
      <vt:lpstr>Прил 2</vt:lpstr>
      <vt:lpstr>Прил 3</vt:lpstr>
      <vt:lpstr>Прил 4</vt:lpstr>
      <vt:lpstr>Прил 5</vt:lpstr>
      <vt:lpstr>Прил 6</vt:lpstr>
      <vt:lpstr>Прил 7</vt:lpstr>
      <vt:lpstr>Прил 8</vt:lpstr>
      <vt:lpstr>'Прил 4'!__bookmark_1</vt:lpstr>
      <vt:lpstr>'Прил 5'!__bookmark_1</vt:lpstr>
      <vt:lpstr>'Прил 6'!__bookmark_1</vt:lpstr>
      <vt:lpstr>'Прил 7'!__bookmark_1</vt:lpstr>
      <vt:lpstr>__bookmark_1</vt:lpstr>
      <vt:lpstr>'Прил 1'!Заголовки_для_печати</vt:lpstr>
      <vt:lpstr>'Прил 3'!Заголовки_для_печати</vt:lpstr>
      <vt:lpstr>'Прил 4'!Заголовки_для_печати</vt:lpstr>
      <vt:lpstr>'Прил 5'!Заголовки_для_печати</vt:lpstr>
      <vt:lpstr>'Прил 6'!Заголовки_для_печати</vt:lpstr>
      <vt:lpstr>'Прил 7'!Заголовки_для_печати</vt:lpstr>
      <vt:lpstr>'Прил 8'!Заголовки_для_печати</vt:lpstr>
      <vt:lpstr>'Прил 1'!Область_печати</vt:lpstr>
      <vt:lpstr>'Прил 2'!Область_печати</vt:lpstr>
      <vt:lpstr>'Прил 3'!Область_печати</vt:lpstr>
      <vt:lpstr>'Прил 4'!Область_печати</vt:lpstr>
      <vt:lpstr>'Прил 7'!Область_печати</vt:lpstr>
      <vt:lpstr>'Прил 8'!Область_печати</vt:lpstr>
    </vt:vector>
  </TitlesOfParts>
  <Company>Департамент финансов Тульской области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ДЕПФИН</dc:creator>
  <cp:lastModifiedBy>Бухгалтер</cp:lastModifiedBy>
  <cp:lastPrinted>2024-03-24T19:10:59Z</cp:lastPrinted>
  <dcterms:created xsi:type="dcterms:W3CDTF">2012-09-28T07:11:56Z</dcterms:created>
  <dcterms:modified xsi:type="dcterms:W3CDTF">2024-03-26T07:08:45Z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ningSheetType">
    <vt:lpwstr>0</vt:lpwstr>
  </property>
</Properties>
</file>